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8"/>
  </bookViews>
  <sheets>
    <sheet name="Buy Along the Way" sheetId="1" r:id="rId1"/>
    <sheet name="Extras Box" sheetId="2" r:id="rId2"/>
    <sheet name="Drift Box" sheetId="3" r:id="rId3"/>
    <sheet name="Gear Checklist" sheetId="4" r:id="rId4"/>
    <sheet name="Food Actual Cost" sheetId="5" r:id="rId5"/>
    <sheet name="Food Master Plan" sheetId="6" r:id="rId6"/>
    <sheet name="Food Details" sheetId="7" r:id="rId7"/>
    <sheet name="MJ's Bulk 500 calories" sheetId="8" r:id="rId8"/>
    <sheet name="MJ's Original Calculations" sheetId="9" r:id="rId9"/>
    <sheet name="MJ's Extras" sheetId="10" r:id="rId10"/>
    <sheet name="General Budget" sheetId="11" r:id="rId11"/>
  </sheets>
  <definedNames>
    <definedName name="_xlnm.Print_Area" localSheetId="3">'Gear Checklist'!$A$1:$G$213</definedName>
  </definedNames>
  <calcPr fullCalcOnLoad="1"/>
</workbook>
</file>

<file path=xl/sharedStrings.xml><?xml version="1.0" encoding="utf-8"?>
<sst xmlns="http://schemas.openxmlformats.org/spreadsheetml/2006/main" count="761" uniqueCount="549">
  <si>
    <t>Gear List</t>
  </si>
  <si>
    <t>Category</t>
  </si>
  <si>
    <t>Item</t>
  </si>
  <si>
    <t>Have</t>
  </si>
  <si>
    <t>Need</t>
  </si>
  <si>
    <t>Comments</t>
  </si>
  <si>
    <t>Shared Items</t>
  </si>
  <si>
    <t>Food</t>
  </si>
  <si>
    <t>X</t>
  </si>
  <si>
    <t>See separate chart</t>
  </si>
  <si>
    <t>Tent</t>
  </si>
  <si>
    <t>First Aid Kit</t>
  </si>
  <si>
    <t>tweezers</t>
  </si>
  <si>
    <t>duct tape</t>
  </si>
  <si>
    <t>whistle</t>
  </si>
  <si>
    <t>Water</t>
  </si>
  <si>
    <t>compass</t>
  </si>
  <si>
    <t>lighter</t>
  </si>
  <si>
    <t>space blanket</t>
  </si>
  <si>
    <t>Sleeping</t>
  </si>
  <si>
    <t>Clothing</t>
  </si>
  <si>
    <t>sun hat</t>
  </si>
  <si>
    <t>warm hat</t>
  </si>
  <si>
    <t>glove liners</t>
  </si>
  <si>
    <t>gloves</t>
  </si>
  <si>
    <t>rain shell top &amp; bottom</t>
  </si>
  <si>
    <t>fair share Nalgene cup</t>
  </si>
  <si>
    <t>nalgene bottle</t>
  </si>
  <si>
    <t>Budget</t>
  </si>
  <si>
    <t>Moving – Uhaul</t>
  </si>
  <si>
    <t>Ann’s Debt</t>
  </si>
  <si>
    <t>Jezze</t>
  </si>
  <si>
    <t>TRex</t>
  </si>
  <si>
    <t>NMEAF monthly auto withdrawal (set up!)</t>
  </si>
  <si>
    <t>$102.00 x 7 months?</t>
  </si>
  <si>
    <t>Storage:  buy shed? rent unit?</t>
  </si>
  <si>
    <t>Mailing boxes – dated addressed, etc:  postage</t>
  </si>
  <si>
    <t>pepper spray</t>
  </si>
  <si>
    <t>ice axe</t>
  </si>
  <si>
    <t>fleece pants</t>
  </si>
  <si>
    <t>Dylan Carries</t>
  </si>
  <si>
    <t>Ann Carries</t>
  </si>
  <si>
    <t>Split evenly each day</t>
  </si>
  <si>
    <t>ace bandage</t>
  </si>
  <si>
    <t>iodine tablets</t>
  </si>
  <si>
    <t>toothbrush w/ cover</t>
  </si>
  <si>
    <t>Backpack</t>
  </si>
  <si>
    <t>silk sleeping bag liner</t>
  </si>
  <si>
    <t>long underwear top &amp; bottom, silk</t>
  </si>
  <si>
    <t>backpack cover</t>
  </si>
  <si>
    <t>Clothes</t>
  </si>
  <si>
    <t>Monthly</t>
  </si>
  <si>
    <t>broccoli, frozen, organic</t>
  </si>
  <si>
    <t>peas, frozen, organic</t>
  </si>
  <si>
    <t>blueberries, frozen organic</t>
  </si>
  <si>
    <t>corn, frozen organic</t>
  </si>
  <si>
    <t>amount</t>
  </si>
  <si>
    <t>category</t>
  </si>
  <si>
    <t>suppl</t>
  </si>
  <si>
    <t>brown sugar</t>
  </si>
  <si>
    <t>in oz</t>
  </si>
  <si>
    <t>salt</t>
  </si>
  <si>
    <t>misc</t>
  </si>
  <si>
    <t>$</t>
  </si>
  <si>
    <t>description</t>
  </si>
  <si>
    <t>9 grain mix</t>
  </si>
  <si>
    <t>breakfasts</t>
  </si>
  <si>
    <t>yeast flake</t>
  </si>
  <si>
    <t>craisins</t>
  </si>
  <si>
    <t>oats</t>
  </si>
  <si>
    <t>walnuts</t>
  </si>
  <si>
    <t>almonds</t>
  </si>
  <si>
    <t>packaging</t>
  </si>
  <si>
    <t>1500 baggies</t>
  </si>
  <si>
    <t>cocoa 210 packages</t>
  </si>
  <si>
    <t>drinks</t>
  </si>
  <si>
    <t>mixed nuts</t>
  </si>
  <si>
    <t>vons</t>
  </si>
  <si>
    <t>loma linda market</t>
  </si>
  <si>
    <t>costco</t>
  </si>
  <si>
    <t>brown sugar, organic</t>
  </si>
  <si>
    <t>currants</t>
  </si>
  <si>
    <t>bulghar wheat</t>
  </si>
  <si>
    <t>flax seed</t>
  </si>
  <si>
    <t>couscous</t>
  </si>
  <si>
    <t>dinners MJFarm organic</t>
  </si>
  <si>
    <t>dinners</t>
  </si>
  <si>
    <t>breafasts mjf farm organic</t>
  </si>
  <si>
    <t>hummus mjf organic</t>
  </si>
  <si>
    <t>lunches</t>
  </si>
  <si>
    <t>clark's</t>
  </si>
  <si>
    <t>mj's farm</t>
  </si>
  <si>
    <t>stater bros</t>
  </si>
  <si>
    <t>powdered whole milk</t>
  </si>
  <si>
    <t>ranch market</t>
  </si>
  <si>
    <t>mj farms organic</t>
  </si>
  <si>
    <t>location</t>
  </si>
  <si>
    <t xml:space="preserve">divided by 200 days = </t>
  </si>
  <si>
    <t>emergen-C</t>
  </si>
  <si>
    <t>vitamins</t>
  </si>
  <si>
    <t>fruit</t>
  </si>
  <si>
    <t>veges</t>
  </si>
  <si>
    <t>bananas</t>
  </si>
  <si>
    <t>leeks</t>
  </si>
  <si>
    <t>veges/fruits</t>
  </si>
  <si>
    <t>spinach</t>
  </si>
  <si>
    <t>cilantro</t>
  </si>
  <si>
    <t>zucchnii</t>
  </si>
  <si>
    <t>collards,kale,carrots,spinach, cilantro</t>
  </si>
  <si>
    <t>carrots</t>
  </si>
  <si>
    <t>parsley</t>
  </si>
  <si>
    <t>kale</t>
  </si>
  <si>
    <t>von's</t>
  </si>
  <si>
    <t>mealpak bars</t>
  </si>
  <si>
    <t>150 lbs. bulk food</t>
  </si>
  <si>
    <t>whole foods</t>
  </si>
  <si>
    <t>Bear Valley.com</t>
  </si>
  <si>
    <t>Yellow OR Hydroseal Stuffsack</t>
  </si>
  <si>
    <t>Moonstone down bag</t>
  </si>
  <si>
    <t>Sierra Designs 20-deg synthetic mummy bag</t>
  </si>
  <si>
    <t>Z-Rest foam pad</t>
  </si>
  <si>
    <t>Granite Gear red hydroseal stuffsack</t>
  </si>
  <si>
    <t>Thermarest 3/4 ultralight pad &amp; velcro holder</t>
  </si>
  <si>
    <t>silk bag liner</t>
  </si>
  <si>
    <t>underwear</t>
  </si>
  <si>
    <t>pair of socks</t>
  </si>
  <si>
    <t>black OR hydroseal stuffsack</t>
  </si>
  <si>
    <t>4L Platypus ziplock bladder</t>
  </si>
  <si>
    <t xml:space="preserve"> </t>
  </si>
  <si>
    <t>light polartec mock turtleneck</t>
  </si>
  <si>
    <t>midweight polartec shirt</t>
  </si>
  <si>
    <t>mtn hardware fleece jacket</t>
  </si>
  <si>
    <t>mtn hardware rain/wind jacket</t>
  </si>
  <si>
    <t>mtn hardware rain/wind pants</t>
  </si>
  <si>
    <t>fleece hat</t>
  </si>
  <si>
    <t>fleece gloves</t>
  </si>
  <si>
    <t>fleece neck gaiter</t>
  </si>
  <si>
    <t>Electronics</t>
  </si>
  <si>
    <t>camera belt pouch</t>
  </si>
  <si>
    <t>Ditty Bag</t>
  </si>
  <si>
    <t>contents:</t>
  </si>
  <si>
    <t>Neck Lanyards</t>
  </si>
  <si>
    <t>includes:</t>
  </si>
  <si>
    <t>knife</t>
  </si>
  <si>
    <t>earplugs</t>
  </si>
  <si>
    <t>petzl zipka headlamp</t>
  </si>
  <si>
    <t>toothbrush</t>
  </si>
  <si>
    <t>tooth powder</t>
  </si>
  <si>
    <t>sunscreen</t>
  </si>
  <si>
    <t>carmex</t>
  </si>
  <si>
    <t>north face slickrock</t>
  </si>
  <si>
    <t>mountainsmith auspex pack</t>
  </si>
  <si>
    <t>In lid:</t>
  </si>
  <si>
    <t>Breakfast eggs</t>
  </si>
  <si>
    <t>Mashed Potatoes/sp.che</t>
  </si>
  <si>
    <t>FOOD TO ORDER AS BREAKFASTS</t>
  </si>
  <si>
    <t>note:  FORCED 200 CALORIE SERVINGS ON HUMMUS</t>
  </si>
  <si>
    <t>Black Bean Soup</t>
  </si>
  <si>
    <t>Hummus</t>
  </si>
  <si>
    <t>African Pea Soup</t>
  </si>
  <si>
    <t>Taboulli</t>
  </si>
  <si>
    <t>Peanut Bulghar</t>
  </si>
  <si>
    <t>in ounces</t>
  </si>
  <si>
    <t>cost</t>
  </si>
  <si>
    <t>per serving</t>
  </si>
  <si>
    <t>of calories</t>
  </si>
  <si>
    <t>bulk</t>
  </si>
  <si>
    <t>serving</t>
  </si>
  <si>
    <t>in lbs</t>
  </si>
  <si>
    <t># of servings</t>
  </si>
  <si>
    <t>order</t>
  </si>
  <si>
    <t>actual weight</t>
  </si>
  <si>
    <t>actual cost</t>
  </si>
  <si>
    <t>bulk #</t>
  </si>
  <si>
    <t>cost in</t>
  </si>
  <si>
    <t>calories</t>
  </si>
  <si>
    <t># of Servings</t>
  </si>
  <si>
    <t>bulk weight</t>
  </si>
  <si>
    <t>FOOD TO ORDER AS "EXTRAS" OR LUNCHES</t>
  </si>
  <si>
    <t>(average)</t>
  </si>
  <si>
    <t>Vege Pasta</t>
  </si>
  <si>
    <t>Santa Fe Pasta</t>
  </si>
  <si>
    <t>Southwestern Couscous</t>
  </si>
  <si>
    <t>Minestrone Couscous</t>
  </si>
  <si>
    <t>Chilimac</t>
  </si>
  <si>
    <t>Sweet Bell Pepper Pasta</t>
  </si>
  <si>
    <t>Mushroom Cousccous</t>
  </si>
  <si>
    <t>Mac N Cheese</t>
  </si>
  <si>
    <t>Ginger Sesame Pasta</t>
  </si>
  <si>
    <t>Red Pesto Pasta</t>
  </si>
  <si>
    <t>Curried Lentil Bisque</t>
  </si>
  <si>
    <t>Kettle Chili</t>
  </si>
  <si>
    <t>Alfredo Pasta</t>
  </si>
  <si>
    <t>Lentil Chili</t>
  </si>
  <si>
    <t>Buttery Herb Pasta</t>
  </si>
  <si>
    <t>Lentil Pilaf</t>
  </si>
  <si>
    <t>Couscous &amp; Lentils</t>
  </si>
  <si>
    <t>needed</t>
  </si>
  <si>
    <t>meals</t>
  </si>
  <si>
    <t>servings</t>
  </si>
  <si>
    <t>total</t>
  </si>
  <si>
    <t>500 calorie</t>
  </si>
  <si>
    <t>FOOD FOR MAIN MEALS, ADJUSTED SERVINGS TO 500 CALORIES EACH</t>
  </si>
  <si>
    <t>tortillas/bread</t>
  </si>
  <si>
    <t>Food Plan - Overview</t>
  </si>
  <si>
    <t>DRIFT BOX LIST</t>
  </si>
  <si>
    <t>Mountainsmith pack covers (2)</t>
  </si>
  <si>
    <t>lighters</t>
  </si>
  <si>
    <t>fuel</t>
  </si>
  <si>
    <t>salt &amp; pepper shaker</t>
  </si>
  <si>
    <t>2 water filters</t>
  </si>
  <si>
    <t>Katadyn Hiker Water Microfilter (w/ accessories, in stuff sack)</t>
  </si>
  <si>
    <t>Nalgene 1-litre Fair Share Cup</t>
  </si>
  <si>
    <t>Platypus 4-litre water bladder</t>
  </si>
  <si>
    <t>Nalgene 1-litre bottle</t>
  </si>
  <si>
    <t>Stove - MSR Whisperlight International</t>
  </si>
  <si>
    <t>Fuel bottle - MSR 22 oz.</t>
  </si>
  <si>
    <t>Cook pot - MSR titanium 24 oz. w/ lid</t>
  </si>
  <si>
    <t>Fuel (22 oz)</t>
  </si>
  <si>
    <t>dental floss</t>
  </si>
  <si>
    <t>8 containers in drift box</t>
  </si>
  <si>
    <t>7 containers burt's bees lip stuff in drift box</t>
  </si>
  <si>
    <t>lip balm</t>
  </si>
  <si>
    <t>6 large bottles for resupply</t>
  </si>
  <si>
    <t>large bottle in drift box</t>
  </si>
  <si>
    <t>Ann's Ditty Bag</t>
  </si>
  <si>
    <t>Cook Kit in Ditty Bag</t>
  </si>
  <si>
    <t>2 plastic spoons</t>
  </si>
  <si>
    <t>30.9 ft. utility cord</t>
  </si>
  <si>
    <t>basic stove repair kit</t>
  </si>
  <si>
    <t>Stove &amp; Fuel</t>
  </si>
  <si>
    <t>plastic trowel</t>
  </si>
  <si>
    <t>baggy with tp</t>
  </si>
  <si>
    <t>empty baggies</t>
  </si>
  <si>
    <t>Toilet Kit in Ditty Bag</t>
  </si>
  <si>
    <t>tp extra in drift box</t>
  </si>
  <si>
    <t>knife (Gerber, smallest one)</t>
  </si>
  <si>
    <t>in food resupply boxes as needed</t>
  </si>
  <si>
    <t>Reading &amp; Writing</t>
  </si>
  <si>
    <t>(waterproof bag)</t>
  </si>
  <si>
    <t>notebook</t>
  </si>
  <si>
    <t>pen</t>
  </si>
  <si>
    <t>reading material/poetry</t>
  </si>
  <si>
    <t>ID &amp; Money</t>
  </si>
  <si>
    <t>driver's license</t>
  </si>
  <si>
    <t>credit card</t>
  </si>
  <si>
    <t>bandannas</t>
  </si>
  <si>
    <t>balaclava</t>
  </si>
  <si>
    <t>waterproof mits</t>
  </si>
  <si>
    <t>midweight fleece pullover (ex-officio, brown)</t>
  </si>
  <si>
    <t>heavy fleece jacket (north face, black)</t>
  </si>
  <si>
    <t>heavy fleece pants (prana, black)</t>
  </si>
  <si>
    <t>hiking pants (drawstring, pale green, tensil)</t>
  </si>
  <si>
    <t>hiking shoes (Keen Newport sandal/hybrids)</t>
  </si>
  <si>
    <t>1 extra pair in extras</t>
  </si>
  <si>
    <t>hiking boots (La Sportivas)</t>
  </si>
  <si>
    <t>underwear (ex-o quick dri)</t>
  </si>
  <si>
    <t>bras</t>
  </si>
  <si>
    <t>socks (2 hiking, 1 sleeping)</t>
  </si>
  <si>
    <t>crampons</t>
  </si>
  <si>
    <t>Chama resupply</t>
  </si>
  <si>
    <t>long sleeve sun shirt (ex-o, beige)</t>
  </si>
  <si>
    <t>lightweight long sleeve shirt (patagonia, black)</t>
  </si>
  <si>
    <t>tank top (w/ bra) (ex-o, black)</t>
  </si>
  <si>
    <t>silk wrap</t>
  </si>
  <si>
    <t>cajun spice</t>
  </si>
  <si>
    <t>vaseline tube</t>
  </si>
  <si>
    <t>ex-officio hiking pants blue</t>
  </si>
  <si>
    <t>ex-officio hiking pants tan</t>
  </si>
  <si>
    <t>wild rose long sleeve shirt black</t>
  </si>
  <si>
    <t>tape for the box</t>
  </si>
  <si>
    <t>envelopes</t>
  </si>
  <si>
    <t>large black poncho</t>
  </si>
  <si>
    <t>ankle gaitors</t>
  </si>
  <si>
    <t>gaitors</t>
  </si>
  <si>
    <t>trekking poles</t>
  </si>
  <si>
    <t>small roll of duct tape</t>
  </si>
  <si>
    <t>extra in drift box</t>
  </si>
  <si>
    <t>oral temperature strips (disposable)</t>
  </si>
  <si>
    <t>razor blade</t>
  </si>
  <si>
    <t>needles &amp; heavy duty black thread</t>
  </si>
  <si>
    <t>3 AAA batteries (for headlamps)</t>
  </si>
  <si>
    <t>safety pins (3)</t>
  </si>
  <si>
    <t>fine point sharpie pen</t>
  </si>
  <si>
    <t>baggy 1</t>
  </si>
  <si>
    <t>cannister 1</t>
  </si>
  <si>
    <t>benadryl allergy pills</t>
  </si>
  <si>
    <t>ibuprofen</t>
  </si>
  <si>
    <t>aleve</t>
  </si>
  <si>
    <t>aleve (naproxen sodium)</t>
  </si>
  <si>
    <t>cannister 2</t>
  </si>
  <si>
    <t>strike anywhere matches w/ striker strip</t>
  </si>
  <si>
    <t>cannister 3</t>
  </si>
  <si>
    <t>baggy 2</t>
  </si>
  <si>
    <t>assorted band-aids (15)</t>
  </si>
  <si>
    <t>baggy 3</t>
  </si>
  <si>
    <t>vaseline</t>
  </si>
  <si>
    <t>baggy 4</t>
  </si>
  <si>
    <t>2 rolls gauze wrap</t>
  </si>
  <si>
    <t>1 roll medical tape</t>
  </si>
  <si>
    <t>baggy 5</t>
  </si>
  <si>
    <t>assorted gauze pads &amp; non-stick dressing (6)</t>
  </si>
  <si>
    <t>baggy 6</t>
  </si>
  <si>
    <t>3 "second skin" pads (for blisters)</t>
  </si>
  <si>
    <t>baggy 7</t>
  </si>
  <si>
    <t>2 antispectic wipes</t>
  </si>
  <si>
    <t>1 maxi pad &amp; 3 tampons no applicator (for First Aid)</t>
  </si>
  <si>
    <t>other</t>
  </si>
  <si>
    <t>gold bond anti itch cream tube</t>
  </si>
  <si>
    <t>small piece fire starter</t>
  </si>
  <si>
    <t>2" ace bandage w/ velcro adhesive</t>
  </si>
  <si>
    <t>full size ace bandage in drift box</t>
  </si>
  <si>
    <t>Aleve bottle</t>
  </si>
  <si>
    <t>wire mesh splint</t>
  </si>
  <si>
    <t>cannister 4</t>
  </si>
  <si>
    <t>Pepto Bismol tables</t>
  </si>
  <si>
    <t>starting out with this in drift box</t>
  </si>
  <si>
    <t>lbs.</t>
  </si>
  <si>
    <t>all in stuff sack:</t>
  </si>
  <si>
    <t>For High Country</t>
  </si>
  <si>
    <t>w/o food and water</t>
  </si>
  <si>
    <t>batteries</t>
  </si>
  <si>
    <t>fleece vest (Atmospheres)</t>
  </si>
  <si>
    <t>sunglasses (in carry case)</t>
  </si>
  <si>
    <t>Backpack (oz)</t>
  </si>
  <si>
    <t>Misc. (oz)</t>
  </si>
  <si>
    <t>rubbing alcohol &amp; 1 1oz. Bottle of citronella</t>
  </si>
  <si>
    <t>vegetable oil - current open bottle</t>
  </si>
  <si>
    <t>mosquito head net</t>
  </si>
  <si>
    <t>small multi-tool</t>
  </si>
  <si>
    <t>medical tape roll</t>
  </si>
  <si>
    <t>head lamp (extra - Black Diamond)</t>
  </si>
  <si>
    <t>Garmin GPS 12 + 4 AA batteries</t>
  </si>
  <si>
    <t>Haicom Compact Flash GPS receiver (experimental)</t>
  </si>
  <si>
    <t>w/ velcro attachment to pack lid</t>
  </si>
  <si>
    <t>canon A10 digital camera + 4 AA batteries</t>
  </si>
  <si>
    <t>Sharp Zaurus palm computer (w/ battery)</t>
  </si>
  <si>
    <t>Motorola T720 mobile phone (w/ battery, Verizon)</t>
  </si>
  <si>
    <t>High Country Gear</t>
  </si>
  <si>
    <t>Aurora solar recharger</t>
  </si>
  <si>
    <t>bandana</t>
  </si>
  <si>
    <t>waterproof bag contains:</t>
  </si>
  <si>
    <t>drivers license</t>
  </si>
  <si>
    <t>bank card</t>
  </si>
  <si>
    <t>$100 cash reserve</t>
  </si>
  <si>
    <t>emergency contact list</t>
  </si>
  <si>
    <t>La Sportiva Guide boots</t>
  </si>
  <si>
    <t>Chama box</t>
  </si>
  <si>
    <t>hiking pants</t>
  </si>
  <si>
    <t>synthetic short sleeve shirt</t>
  </si>
  <si>
    <t xml:space="preserve">sun hat </t>
  </si>
  <si>
    <t>sun glasses</t>
  </si>
  <si>
    <t>Vasque Velocity trail shoes</t>
  </si>
  <si>
    <t>Other</t>
  </si>
  <si>
    <t>OR hydrolite food bag</t>
  </si>
  <si>
    <t>REI ultralight trekking poles</t>
  </si>
  <si>
    <t>floss</t>
  </si>
  <si>
    <t>attachment cords, spare batteries, memory cards</t>
  </si>
  <si>
    <t>Total Min Weight</t>
  </si>
  <si>
    <t>Total Misc Weight</t>
  </si>
  <si>
    <t>calendar</t>
  </si>
  <si>
    <t>Ex-officio long sleeve shirt</t>
  </si>
  <si>
    <t>midweight tights</t>
  </si>
  <si>
    <t>in drift box</t>
  </si>
  <si>
    <t>red wig</t>
  </si>
  <si>
    <t>bag O maps</t>
  </si>
  <si>
    <t>Granite Gear stuff sack for clothes (L)</t>
  </si>
  <si>
    <t>debit card &amp; cash</t>
  </si>
  <si>
    <t>Food bag</t>
  </si>
  <si>
    <t>OR hydrolite stuff sack</t>
  </si>
  <si>
    <t>bandanna</t>
  </si>
  <si>
    <t>headlamp (Petzl zippka)</t>
  </si>
  <si>
    <t>Backpack: Mountainsmith Chimera (w/ lid custom outfitted by Atmosphere's in Laramie for fanny pack option)</t>
  </si>
  <si>
    <t>Mountainsmith backpack rain cover</t>
  </si>
  <si>
    <t>sun block (Coppertone unscented 45 spf) 2 oz.</t>
  </si>
  <si>
    <t>herbal deoderant (Burt's Bees herbal) 0.5 oz. bottle</t>
  </si>
  <si>
    <t>soap (Dr. Bronner's) 0.5 oz. bottle</t>
  </si>
  <si>
    <t>citronella oil + isopropyl alcohol in 2 oz. spray bottle</t>
  </si>
  <si>
    <t>4 bottles pure citronella oil in resupply + alcohol in drift box</t>
  </si>
  <si>
    <t>prescription medications</t>
  </si>
  <si>
    <t>diflucan (1 treatment)</t>
  </si>
  <si>
    <t>The Keeper (women!  see GladRags.com!)</t>
  </si>
  <si>
    <t>contents (in waterproof bag):</t>
  </si>
  <si>
    <t>small stuff sack for dirty clothes</t>
  </si>
  <si>
    <t>cash reserve</t>
  </si>
  <si>
    <t>emergency sleeping bag</t>
  </si>
  <si>
    <t>Salomon sneakers</t>
  </si>
  <si>
    <t>Vasque sneakers</t>
  </si>
  <si>
    <t>OTHER STUFF</t>
  </si>
  <si>
    <t>white mesh laundry bag</t>
  </si>
  <si>
    <t>neck gaitor, red with black trim</t>
  </si>
  <si>
    <t>beanie hat, black with blue/white stripes</t>
  </si>
  <si>
    <t>long sleeve shirt, blue with zippered collar</t>
  </si>
  <si>
    <t>tights, black "Dolfin" brand</t>
  </si>
  <si>
    <t>green "OR" stuff sack, small</t>
  </si>
  <si>
    <t>pullover sweater, dark blue "Mountain Hardware"</t>
  </si>
  <si>
    <t>fuel bottle, red "MSR"</t>
  </si>
  <si>
    <t>t-shirt, black short sleeved</t>
  </si>
  <si>
    <t>pants, blue fleece</t>
  </si>
  <si>
    <t>water bladder, red "MSR"</t>
  </si>
  <si>
    <t>gloves, heavy green fleece</t>
  </si>
  <si>
    <t>Keen sandals (TO BE ADDED!)</t>
  </si>
  <si>
    <t>ex-officio short sleeve shirt black (Large, V-neck)</t>
  </si>
  <si>
    <t>ex-officio short sleeve shirt black (Medium, plain neck)</t>
  </si>
  <si>
    <t>ex-officio sleeveless tan shirt</t>
  </si>
  <si>
    <t>patagonia capilene short sleeve shirt off-white</t>
  </si>
  <si>
    <t>white socks</t>
  </si>
  <si>
    <t>stove, MSR</t>
  </si>
  <si>
    <t>Katadyn filter</t>
  </si>
  <si>
    <t>pair of sunglasses in pouch</t>
  </si>
  <si>
    <t>velcro</t>
  </si>
  <si>
    <t>ANN'S CLOTHES &amp; SHOES:  BLUE STUFF SACK</t>
  </si>
  <si>
    <t>DYLAN'S EXTRA  CLOTHES &amp; SHOES:  YELLOW STUFF SACK</t>
  </si>
  <si>
    <t>black stuff sack:  one set of "end of the road" clothes</t>
  </si>
  <si>
    <t>EXTRAS BOX</t>
  </si>
  <si>
    <t>bag w/ Ann's smaller clothes:  pants, shirt, bra, 2 prs underwear</t>
  </si>
  <si>
    <t>swimsuits (Ann &amp; Dylan)</t>
  </si>
  <si>
    <t>feminine hygiene products, small bag</t>
  </si>
  <si>
    <t>disposable razors</t>
  </si>
  <si>
    <t>qtips</t>
  </si>
  <si>
    <t>insulated REI mug</t>
  </si>
  <si>
    <t>stove windscreen</t>
  </si>
  <si>
    <t>herbal deoderant</t>
  </si>
  <si>
    <t>emergency blanket</t>
  </si>
  <si>
    <t>Dr Bronner's soap</t>
  </si>
  <si>
    <t>lip stuff</t>
  </si>
  <si>
    <t>gold bond medicated anti itch cream</t>
  </si>
  <si>
    <t>2 extra lighters</t>
  </si>
  <si>
    <t>ear plugs</t>
  </si>
  <si>
    <t>nail clippers</t>
  </si>
  <si>
    <t xml:space="preserve">toilet paper </t>
  </si>
  <si>
    <t>sun block</t>
  </si>
  <si>
    <t>pepper</t>
  </si>
  <si>
    <t>labels for box</t>
  </si>
  <si>
    <t>tube for Dylan's water bladder</t>
  </si>
  <si>
    <t>sharpie</t>
  </si>
  <si>
    <t>AA battery recharger (regular wall socket)</t>
  </si>
  <si>
    <t>assorted utility cord</t>
  </si>
  <si>
    <t>2 empty plastic tubes</t>
  </si>
  <si>
    <t>nikwax (3)</t>
  </si>
  <si>
    <t>sleeping pad z-rest</t>
  </si>
  <si>
    <t>nori</t>
  </si>
  <si>
    <t>health food store</t>
  </si>
  <si>
    <t>creole seasoning</t>
  </si>
  <si>
    <t>spices</t>
  </si>
  <si>
    <t>safeway</t>
  </si>
  <si>
    <t>breakfast stuff/granola</t>
  </si>
  <si>
    <t>Basic Plan:</t>
  </si>
  <si>
    <t>C.  Eat as much as possible in restaurants in towns.</t>
  </si>
  <si>
    <t>A.  Packed Food:</t>
  </si>
  <si>
    <t>6 oz per day of dried fruit, nuts, gorp</t>
  </si>
  <si>
    <t>1 breakfast per day</t>
  </si>
  <si>
    <t>1 main dehydrated meal per day</t>
  </si>
  <si>
    <t>1 MealPak bar every other day</t>
  </si>
  <si>
    <t>Calories per day</t>
  </si>
  <si>
    <t>1 hot chocolate every other day</t>
  </si>
  <si>
    <t>dehydrated vegetables (nori, carrots, spinach, etc.)</t>
  </si>
  <si>
    <t>1 pkg Emergen-C per day</t>
  </si>
  <si>
    <t>A.  Pack 2140 calories per day per person (200 days, 2 people)</t>
  </si>
  <si>
    <t>B.  Buy about 860 calories per day per person in towns along the way.</t>
  </si>
  <si>
    <t>B. Purchases in Town:</t>
  </si>
  <si>
    <t>2 tbs peanut butter</t>
  </si>
  <si>
    <t>1 tbsp. vegetable oil</t>
  </si>
  <si>
    <t>cheese/creamed cheese</t>
  </si>
  <si>
    <t>misc snickers bars, etc.</t>
  </si>
  <si>
    <t>Misc. Other:</t>
  </si>
  <si>
    <t>Scattered at random throughout our resupply boxes are black bean hummus, flax meal, and home dried bananas, berries and apples</t>
  </si>
  <si>
    <t>Meal Name</t>
  </si>
  <si>
    <t># of Meals for 2</t>
  </si>
  <si>
    <t>Lentil Soup</t>
  </si>
  <si>
    <t>Couscous &amp; Lentil Curry</t>
  </si>
  <si>
    <t>Buttery Herbed Pasta</t>
  </si>
  <si>
    <t>ChiliMac</t>
  </si>
  <si>
    <t>Curried Letil Bisque</t>
  </si>
  <si>
    <t>Bulk foods from Whole Foods Market:</t>
  </si>
  <si>
    <t>Indian Summer Delite</t>
  </si>
  <si>
    <t>lbs</t>
  </si>
  <si>
    <t>Honey Almonds</t>
  </si>
  <si>
    <t>Coconut Chips</t>
  </si>
  <si>
    <t>Raisins</t>
  </si>
  <si>
    <t>Sundried Tomatoes</t>
  </si>
  <si>
    <t>Cashew Pieces Raw</t>
  </si>
  <si>
    <t>Almonds Raw</t>
  </si>
  <si>
    <t>Peanuts</t>
  </si>
  <si>
    <t>Garlic Sesame Stix</t>
  </si>
  <si>
    <t>Pitted Prunes</t>
  </si>
  <si>
    <t>Hazelnuts</t>
  </si>
  <si>
    <t>Nooshi</t>
  </si>
  <si>
    <t>Tamari Nut Mix</t>
  </si>
  <si>
    <t>Hot Tamale Mix</t>
  </si>
  <si>
    <t>Sunflower Seeds</t>
  </si>
  <si>
    <t>Oriental Trail Mix</t>
  </si>
  <si>
    <t>Mtn Delight Trail Mix</t>
  </si>
  <si>
    <t>Currants</t>
  </si>
  <si>
    <t>Sweet Cajun Mix</t>
  </si>
  <si>
    <t>Zen Party Mix</t>
  </si>
  <si>
    <t>Chocolate Nut Crunch Mix</t>
  </si>
  <si>
    <t>Cranberry Jubilee Mix</t>
  </si>
  <si>
    <t>Seaweed Peanut Snacks</t>
  </si>
  <si>
    <t>Navajo Mix</t>
  </si>
  <si>
    <t>Fruit n' Nut, Sesame Lemon, Coconut Almond and Carob-Cocoa, 50 each</t>
  </si>
  <si>
    <t>2 multi vitamins (SuperNutrition, Perfect Blend Formula 2)</t>
  </si>
  <si>
    <t>Food Details</t>
  </si>
  <si>
    <r>
      <t>Bear Valley Pemmican &amp; MealPack bars</t>
    </r>
    <r>
      <rPr>
        <sz val="10"/>
        <rFont val="Arial"/>
        <family val="0"/>
      </rPr>
      <t>: at 400 calories high, complete protein for 95 cents, these are a great deal!</t>
    </r>
  </si>
  <si>
    <r>
      <t>Spices</t>
    </r>
    <r>
      <rPr>
        <sz val="10"/>
        <rFont val="Arial"/>
        <family val="2"/>
      </rPr>
      <t>:  sea salt, black pepper, and cajun spice mix</t>
    </r>
  </si>
  <si>
    <r>
      <t>Hummus</t>
    </r>
    <r>
      <rPr>
        <sz val="10"/>
        <rFont val="Arial"/>
        <family val="2"/>
      </rPr>
      <t xml:space="preserve">:  Black bean hummus from MaryJane's Farm.  31 baggies, 2 cups each (1,000 cal/bag, 60 gms. protein) </t>
    </r>
  </si>
  <si>
    <t>Frozen, organic broccoli florets, steamed to just cooked</t>
  </si>
  <si>
    <t>Frozen, organic peas, steamed to just cooked</t>
  </si>
  <si>
    <t>Frozen, organic blueberries</t>
  </si>
  <si>
    <t>Frozen, organic broccoli florets, raw</t>
  </si>
  <si>
    <t>Raw, fresh organic parsley</t>
  </si>
  <si>
    <t>bunches</t>
  </si>
  <si>
    <t>Raw, fresh organic kale (red and green)</t>
  </si>
  <si>
    <t>Raw, fresh organic cilantro</t>
  </si>
  <si>
    <t>Raw, fresh organic spinach</t>
  </si>
  <si>
    <t>Raw, fresh, organic collards</t>
  </si>
  <si>
    <t>Raw, resh, organic zucchini</t>
  </si>
  <si>
    <t>each</t>
  </si>
  <si>
    <t>Raw, organic fuji apples</t>
  </si>
  <si>
    <t>Raw, organic leeks</t>
  </si>
  <si>
    <t>Vegetables, fruits, etc. which I dehydrated:</t>
  </si>
  <si>
    <t>Organic bananas</t>
  </si>
  <si>
    <t>1 large grocery bag full!</t>
  </si>
  <si>
    <t>Organic, raw, grated carrots</t>
  </si>
  <si>
    <t>Fresh salsa from Ridgecrest's Tacqueria</t>
  </si>
  <si>
    <t>oz.</t>
  </si>
  <si>
    <t>Tropical fruit and nut trail mix</t>
  </si>
  <si>
    <t>These were divided into 400 baggies of 6 oz each, at an estimated 1100 calories per serving per person.</t>
  </si>
  <si>
    <r>
      <t>Flax Seed Meal</t>
    </r>
    <r>
      <rPr>
        <sz val="10"/>
        <rFont val="Arial"/>
        <family val="2"/>
      </rPr>
      <t>:  2 lbs as supplement</t>
    </r>
  </si>
  <si>
    <t>Oatmeal, mixed roasted nuts, currants</t>
  </si>
  <si>
    <t>Oatmeal, mixed roasted nuts, sweetened cranberries</t>
  </si>
  <si>
    <t>Couscous, unsalted raw walnuts, blueberries, raspberries</t>
  </si>
  <si>
    <t>Oatmeal, unsalted raw walnuts, salt, currants</t>
  </si>
  <si>
    <t>Multigrain, date pieces, roasted mixed nuts, flax meal</t>
  </si>
  <si>
    <t>Bulghar wheat, raw uns. walnuts, nutmeg, Trader Joe's "fruit medley"</t>
  </si>
  <si>
    <t>Couscous, raw uns. almonds, sweetened cranberries</t>
  </si>
  <si>
    <t>Granola, various grocery store kinds, with NIDO added</t>
  </si>
  <si>
    <t>Potatoes &amp; Eggs</t>
  </si>
  <si>
    <r>
      <t>BREAKFASTS</t>
    </r>
    <r>
      <rPr>
        <sz val="10"/>
        <rFont val="Arial"/>
        <family val="2"/>
      </rPr>
      <t>:  about half of these are also from MaryJane's Farm, consisting of "Spuds w/ Spinach and Cheese" and "Bac'un and Egg Scrambler" (which we don't scramble, simply rehydrate).  The other half are a great variety of oatmeal and grain based mixtures which I assembled using a food processor.  Each include some combination of lots of nuts, whole milk powder (NIDO), organic brown sugar, dried fruit, cinnamon, salt (if the nuts are unsalted) and each serving weighs about 8 oz.  They are listed in batches as I made them.</t>
    </r>
  </si>
  <si>
    <r>
      <t>Vegetable Oil</t>
    </r>
    <r>
      <rPr>
        <sz val="10"/>
        <rFont val="Arial"/>
        <family val="2"/>
      </rPr>
      <t>:  Small bottle of oil for each of us to use as needed.</t>
    </r>
  </si>
  <si>
    <r>
      <t>MAIN MEALS</t>
    </r>
    <r>
      <rPr>
        <sz val="10"/>
        <rFont val="Arial"/>
        <family val="2"/>
      </rPr>
      <t>:  T</t>
    </r>
    <r>
      <rPr>
        <sz val="10"/>
        <rFont val="Arial"/>
        <family val="0"/>
      </rPr>
      <t>hese are all from MaryJane's Farm (maryjanesfarm.org), all vegetarian (ovo-lacto), all organic.  They were purchased in bulk (5 and 10 lb. boxes) at a terrific savins from the pre-packaged version, and measured into 500 calorie servings.  All meals are rehydrated by pouring boiling water over the food, then allowing to stand (in a sealed Fair Share cup) for 7 minutes.  (Calculations for determining serving weight are on another spreadsheet).</t>
    </r>
  </si>
  <si>
    <t>Oatmeal, mixed roasted nuts, sweetened cranberries, flax</t>
  </si>
  <si>
    <t>books</t>
  </si>
  <si>
    <t>extra writing pads</t>
  </si>
  <si>
    <t>Thermarest repair kit</t>
  </si>
  <si>
    <t>small ambient temp thermometer</t>
  </si>
  <si>
    <t>book</t>
  </si>
  <si>
    <t>short sleeve shirt</t>
  </si>
  <si>
    <t>Misc. Bag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</si>
</sst>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
    <font>
      <sz val="10"/>
      <name val="Arial"/>
      <family val="0"/>
    </font>
    <font>
      <b/>
      <u val="single"/>
      <sz val="10"/>
      <name val="Arial"/>
      <family val="2"/>
    </font>
    <font>
      <b/>
      <sz val="10"/>
      <name val="Arial"/>
      <family val="2"/>
    </font>
    <font>
      <sz val="8"/>
      <name val="Arial"/>
      <family val="0"/>
    </font>
    <font>
      <u val="single"/>
      <sz val="10"/>
      <color indexed="12"/>
      <name val="Arial"/>
      <family val="0"/>
    </font>
    <font>
      <u val="single"/>
      <sz val="10"/>
      <color indexed="36"/>
      <name val="Arial"/>
      <family val="0"/>
    </font>
    <font>
      <u val="single"/>
      <sz val="10"/>
      <name val="Arial"/>
      <family val="2"/>
    </font>
    <font>
      <b/>
      <i/>
      <u val="single"/>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vertical="top" wrapText="1"/>
    </xf>
    <xf numFmtId="0" fontId="0" fillId="0" borderId="0" xfId="0" applyFont="1" applyBorder="1" applyAlignment="1">
      <alignment vertical="top" wrapText="1"/>
    </xf>
    <xf numFmtId="0" fontId="2" fillId="0" borderId="0" xfId="0" applyFont="1" applyBorder="1" applyAlignment="1">
      <alignment vertical="top" wrapText="1"/>
    </xf>
    <xf numFmtId="0" fontId="0" fillId="0" borderId="0" xfId="0" applyFont="1" applyBorder="1" applyAlignment="1">
      <alignment/>
    </xf>
    <xf numFmtId="0" fontId="2" fillId="0" borderId="0" xfId="0" applyFont="1" applyBorder="1" applyAlignment="1">
      <alignment/>
    </xf>
    <xf numFmtId="8" fontId="0" fillId="0" borderId="0" xfId="0" applyNumberFormat="1" applyFont="1" applyBorder="1" applyAlignment="1">
      <alignment vertical="top" wrapText="1"/>
    </xf>
    <xf numFmtId="4" fontId="0" fillId="0" borderId="0" xfId="0" applyNumberFormat="1" applyFont="1" applyBorder="1" applyAlignment="1">
      <alignment vertical="top" wrapText="1"/>
    </xf>
    <xf numFmtId="0" fontId="1" fillId="0" borderId="0" xfId="0" applyFont="1" applyBorder="1" applyAlignment="1" applyProtection="1">
      <alignment vertical="top" wrapText="1"/>
      <protection locked="0"/>
    </xf>
    <xf numFmtId="0" fontId="1" fillId="0" borderId="0" xfId="0" applyFont="1" applyBorder="1" applyAlignment="1">
      <alignment vertical="center" wrapText="1"/>
    </xf>
    <xf numFmtId="0" fontId="1" fillId="0" borderId="0" xfId="0" applyFont="1" applyBorder="1" applyAlignment="1">
      <alignment vertical="center" textRotation="90" wrapText="1"/>
    </xf>
    <xf numFmtId="0" fontId="1" fillId="0" borderId="0" xfId="0" applyFont="1" applyBorder="1" applyAlignment="1">
      <alignment horizontal="center" vertical="center" wrapText="1"/>
    </xf>
    <xf numFmtId="0" fontId="2" fillId="0" borderId="0" xfId="0" applyFont="1" applyAlignment="1">
      <alignment/>
    </xf>
    <xf numFmtId="0" fontId="1" fillId="0" borderId="0" xfId="0" applyFont="1" applyAlignment="1">
      <alignment/>
    </xf>
    <xf numFmtId="4" fontId="1" fillId="0" borderId="0" xfId="0" applyNumberFormat="1" applyFont="1" applyAlignment="1">
      <alignment/>
    </xf>
    <xf numFmtId="4" fontId="0" fillId="0" borderId="0" xfId="0" applyNumberFormat="1" applyAlignment="1">
      <alignment/>
    </xf>
    <xf numFmtId="4" fontId="2" fillId="0" borderId="0" xfId="0" applyNumberFormat="1" applyFont="1" applyAlignment="1">
      <alignment/>
    </xf>
    <xf numFmtId="4" fontId="0" fillId="0" borderId="0" xfId="0" applyNumberFormat="1" applyFont="1" applyAlignment="1">
      <alignment/>
    </xf>
    <xf numFmtId="0" fontId="0" fillId="0" borderId="0" xfId="0" applyFont="1" applyAlignment="1">
      <alignment/>
    </xf>
    <xf numFmtId="1" fontId="0" fillId="0" borderId="0" xfId="0" applyNumberFormat="1" applyBorder="1" applyAlignment="1">
      <alignment/>
    </xf>
    <xf numFmtId="1" fontId="1" fillId="0" borderId="0" xfId="0" applyNumberFormat="1" applyFont="1" applyBorder="1" applyAlignment="1">
      <alignment vertical="center" textRotation="90" wrapText="1"/>
    </xf>
    <xf numFmtId="1" fontId="0" fillId="0" borderId="0" xfId="0" applyNumberFormat="1" applyFont="1" applyBorder="1" applyAlignment="1">
      <alignment vertical="top" wrapText="1"/>
    </xf>
    <xf numFmtId="0" fontId="0" fillId="0" borderId="0" xfId="0" applyFont="1" applyFill="1" applyBorder="1" applyAlignment="1">
      <alignment vertical="top" wrapText="1"/>
    </xf>
    <xf numFmtId="2" fontId="0" fillId="0" borderId="0" xfId="0" applyNumberFormat="1" applyAlignment="1">
      <alignment/>
    </xf>
    <xf numFmtId="3" fontId="0" fillId="0" borderId="0" xfId="0" applyNumberFormat="1" applyAlignment="1">
      <alignment/>
    </xf>
    <xf numFmtId="2" fontId="2" fillId="0" borderId="0" xfId="0" applyNumberFormat="1" applyFont="1" applyAlignment="1">
      <alignment/>
    </xf>
    <xf numFmtId="3" fontId="2" fillId="0" borderId="0" xfId="0" applyNumberFormat="1" applyFont="1" applyAlignment="1">
      <alignment/>
    </xf>
    <xf numFmtId="1" fontId="0" fillId="0" borderId="0" xfId="0" applyNumberFormat="1" applyAlignment="1">
      <alignment/>
    </xf>
    <xf numFmtId="1" fontId="2" fillId="0" borderId="0" xfId="0" applyNumberFormat="1" applyFont="1" applyAlignment="1">
      <alignment/>
    </xf>
    <xf numFmtId="0" fontId="2" fillId="0" borderId="0" xfId="0" applyFont="1" applyAlignment="1">
      <alignment horizontal="left"/>
    </xf>
    <xf numFmtId="0" fontId="0" fillId="0" borderId="0" xfId="0" applyFont="1" applyFill="1" applyBorder="1" applyAlignment="1">
      <alignment/>
    </xf>
    <xf numFmtId="0" fontId="0" fillId="0" borderId="0" xfId="0" applyFont="1" applyBorder="1" applyAlignment="1">
      <alignment horizontal="right" vertical="top" wrapText="1"/>
    </xf>
    <xf numFmtId="2" fontId="0" fillId="0" borderId="0" xfId="0" applyNumberFormat="1" applyFont="1" applyBorder="1" applyAlignment="1">
      <alignment vertical="top" wrapText="1"/>
    </xf>
    <xf numFmtId="0" fontId="6" fillId="0" borderId="0" xfId="0" applyFont="1" applyFill="1" applyBorder="1" applyAlignment="1">
      <alignment/>
    </xf>
    <xf numFmtId="0" fontId="0" fillId="0" borderId="0" xfId="0" applyFill="1" applyBorder="1" applyAlignment="1">
      <alignment/>
    </xf>
    <xf numFmtId="0" fontId="6" fillId="0" borderId="0" xfId="0" applyFont="1" applyBorder="1" applyAlignment="1">
      <alignment horizontal="right"/>
    </xf>
    <xf numFmtId="0" fontId="0" fillId="0" borderId="0" xfId="0" applyAlignment="1">
      <alignment wrapText="1"/>
    </xf>
    <xf numFmtId="0" fontId="0" fillId="0" borderId="0" xfId="0" applyAlignment="1">
      <alignment wrapText="1"/>
    </xf>
    <xf numFmtId="0" fontId="6" fillId="0" borderId="0" xfId="0" applyFont="1" applyAlignment="1">
      <alignment/>
    </xf>
    <xf numFmtId="0" fontId="1" fillId="0" borderId="0" xfId="0" applyFont="1" applyAlignment="1">
      <alignment wrapText="1"/>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4"/>
  <sheetViews>
    <sheetView workbookViewId="0" topLeftCell="A1">
      <selection activeCell="A5" sqref="A5"/>
    </sheetView>
  </sheetViews>
  <sheetFormatPr defaultColWidth="9.140625" defaultRowHeight="12.75"/>
  <sheetData>
    <row r="1" ht="12.75">
      <c r="A1" t="s">
        <v>207</v>
      </c>
    </row>
    <row r="2" ht="12.75">
      <c r="A2" t="s">
        <v>208</v>
      </c>
    </row>
    <row r="3" ht="12.75">
      <c r="A3" t="s">
        <v>321</v>
      </c>
    </row>
    <row r="4" ht="12.75">
      <c r="A4" t="s">
        <v>288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K18"/>
  <sheetViews>
    <sheetView workbookViewId="0" topLeftCell="A1">
      <selection activeCell="B20" sqref="B20"/>
    </sheetView>
  </sheetViews>
  <sheetFormatPr defaultColWidth="9.140625" defaultRowHeight="12.75"/>
  <cols>
    <col min="1" max="1" width="21.7109375" style="0" customWidth="1"/>
    <col min="2" max="2" width="11.57421875" style="0" bestFit="1" customWidth="1"/>
    <col min="3" max="3" width="12.7109375" style="0" bestFit="1" customWidth="1"/>
    <col min="4" max="4" width="8.140625" style="0" bestFit="1" customWidth="1"/>
    <col min="5" max="5" width="8.140625" style="17" bestFit="1" customWidth="1"/>
    <col min="6" max="6" width="10.421875" style="26" bestFit="1" customWidth="1"/>
    <col min="7" max="7" width="12.00390625" style="17" bestFit="1" customWidth="1"/>
    <col min="8" max="8" width="13.421875" style="25" bestFit="1" customWidth="1"/>
    <col min="9" max="9" width="11.00390625" style="0" customWidth="1"/>
  </cols>
  <sheetData>
    <row r="1" ht="12.75">
      <c r="A1" t="s">
        <v>178</v>
      </c>
    </row>
    <row r="3" spans="1:11" s="14" customFormat="1" ht="12.75">
      <c r="A3" s="14" t="s">
        <v>7</v>
      </c>
      <c r="B3" s="14" t="s">
        <v>177</v>
      </c>
      <c r="C3" s="14" t="s">
        <v>176</v>
      </c>
      <c r="D3" s="14" t="s">
        <v>175</v>
      </c>
      <c r="E3" s="18" t="s">
        <v>174</v>
      </c>
      <c r="F3" s="28" t="s">
        <v>173</v>
      </c>
      <c r="G3" s="18" t="s">
        <v>172</v>
      </c>
      <c r="H3" s="27" t="s">
        <v>171</v>
      </c>
      <c r="I3" s="14" t="s">
        <v>170</v>
      </c>
      <c r="J3" s="14" t="s">
        <v>170</v>
      </c>
      <c r="K3" s="14" t="s">
        <v>169</v>
      </c>
    </row>
    <row r="4" spans="2:10" s="14" customFormat="1" ht="12.75">
      <c r="B4" s="14" t="s">
        <v>168</v>
      </c>
      <c r="D4" s="14" t="s">
        <v>167</v>
      </c>
      <c r="E4" s="18" t="s">
        <v>166</v>
      </c>
      <c r="F4" s="28" t="s">
        <v>165</v>
      </c>
      <c r="G4" s="18" t="s">
        <v>164</v>
      </c>
      <c r="H4" s="27" t="s">
        <v>164</v>
      </c>
      <c r="J4" s="14" t="s">
        <v>163</v>
      </c>
    </row>
    <row r="5" spans="5:8" s="14" customFormat="1" ht="12.75">
      <c r="E5" s="18"/>
      <c r="F5" s="28"/>
      <c r="G5" s="18"/>
      <c r="H5" s="27" t="s">
        <v>162</v>
      </c>
    </row>
    <row r="6" spans="1:11" ht="12.75">
      <c r="A6" t="s">
        <v>161</v>
      </c>
      <c r="B6">
        <v>10</v>
      </c>
      <c r="C6">
        <v>73</v>
      </c>
      <c r="D6">
        <v>230</v>
      </c>
      <c r="E6" s="17">
        <v>62.05</v>
      </c>
      <c r="F6" s="26">
        <f>C6*D6</f>
        <v>16790</v>
      </c>
      <c r="G6" s="17">
        <f>E6/C6</f>
        <v>0.85</v>
      </c>
      <c r="H6" s="25">
        <f>(B6*16)/C6</f>
        <v>2.191780821917808</v>
      </c>
      <c r="I6">
        <v>1</v>
      </c>
      <c r="J6">
        <f>E6*I6</f>
        <v>62.05</v>
      </c>
      <c r="K6">
        <f>I6*C6</f>
        <v>73</v>
      </c>
    </row>
    <row r="7" spans="1:11" ht="12.75">
      <c r="A7" t="s">
        <v>160</v>
      </c>
      <c r="B7">
        <v>10</v>
      </c>
      <c r="C7">
        <v>73</v>
      </c>
      <c r="D7">
        <v>210</v>
      </c>
      <c r="E7" s="17">
        <v>57.05</v>
      </c>
      <c r="F7" s="26">
        <f>C7*D7</f>
        <v>15330</v>
      </c>
      <c r="G7" s="17">
        <f>E7/C7</f>
        <v>0.7815068493150684</v>
      </c>
      <c r="H7" s="25">
        <f>(B7*16)/C7</f>
        <v>2.191780821917808</v>
      </c>
      <c r="I7">
        <v>1</v>
      </c>
      <c r="J7">
        <f>E7*I7</f>
        <v>57.05</v>
      </c>
      <c r="K7">
        <f>I7*C7</f>
        <v>73</v>
      </c>
    </row>
    <row r="8" spans="1:11" ht="12.75">
      <c r="A8" t="s">
        <v>159</v>
      </c>
      <c r="B8">
        <v>5</v>
      </c>
      <c r="C8">
        <v>36</v>
      </c>
      <c r="D8">
        <v>230</v>
      </c>
      <c r="E8" s="17">
        <v>35.35</v>
      </c>
      <c r="F8" s="26">
        <f>C8*D8</f>
        <v>8280</v>
      </c>
      <c r="G8" s="17">
        <f>E8/C8</f>
        <v>0.9819444444444445</v>
      </c>
      <c r="H8" s="25">
        <f>(B8*16)/C8</f>
        <v>2.2222222222222223</v>
      </c>
      <c r="I8">
        <v>1</v>
      </c>
      <c r="J8">
        <f>E8*I8</f>
        <v>35.35</v>
      </c>
      <c r="K8">
        <f>I8*C8</f>
        <v>36</v>
      </c>
    </row>
    <row r="9" spans="1:11" ht="12.75">
      <c r="A9" t="s">
        <v>158</v>
      </c>
      <c r="B9">
        <v>10</v>
      </c>
      <c r="C9">
        <v>89</v>
      </c>
      <c r="D9">
        <v>200</v>
      </c>
      <c r="E9" s="17">
        <v>79.5</v>
      </c>
      <c r="F9" s="26">
        <v>17800</v>
      </c>
      <c r="G9" s="17">
        <f>E9/C9</f>
        <v>0.8932584269662921</v>
      </c>
      <c r="H9" s="25">
        <f>(B9*16)/C9</f>
        <v>1.797752808988764</v>
      </c>
      <c r="I9">
        <v>2</v>
      </c>
      <c r="J9">
        <f>E9*I9</f>
        <v>159</v>
      </c>
      <c r="K9">
        <f>I9*C9</f>
        <v>178</v>
      </c>
    </row>
    <row r="10" spans="1:11" ht="12.75">
      <c r="A10" t="s">
        <v>157</v>
      </c>
      <c r="B10">
        <v>5</v>
      </c>
      <c r="C10">
        <v>36</v>
      </c>
      <c r="D10">
        <v>230</v>
      </c>
      <c r="E10" s="17">
        <v>38.4</v>
      </c>
      <c r="F10" s="26">
        <f>C10*D10</f>
        <v>8280</v>
      </c>
      <c r="G10" s="17">
        <f>E10/C10</f>
        <v>1.0666666666666667</v>
      </c>
      <c r="H10" s="25">
        <f>(B10*16)/C10</f>
        <v>2.2222222222222223</v>
      </c>
      <c r="I10">
        <v>1</v>
      </c>
      <c r="J10">
        <f>E10*I10</f>
        <v>38.4</v>
      </c>
      <c r="K10">
        <f>I10*C10</f>
        <v>36</v>
      </c>
    </row>
    <row r="11" spans="5:11" ht="12.75">
      <c r="E11" s="18">
        <f>SUM(E6:E10)</f>
        <v>272.34999999999997</v>
      </c>
      <c r="G11" s="18"/>
      <c r="J11" s="14">
        <f>SUM(J6:J10)</f>
        <v>351.84999999999997</v>
      </c>
      <c r="K11" s="14">
        <f>SUM(K6:K10)</f>
        <v>396</v>
      </c>
    </row>
    <row r="12" spans="1:11" ht="12.75">
      <c r="A12" t="s">
        <v>156</v>
      </c>
      <c r="E12" s="18"/>
      <c r="G12" s="18"/>
      <c r="J12" s="14"/>
      <c r="K12" s="14"/>
    </row>
    <row r="13" spans="5:11" ht="12.75">
      <c r="E13" s="18"/>
      <c r="G13" s="18"/>
      <c r="J13" s="14"/>
      <c r="K13" s="14"/>
    </row>
    <row r="14" spans="1:11" ht="12.75">
      <c r="A14" t="s">
        <v>155</v>
      </c>
      <c r="E14" s="18"/>
      <c r="G14" s="18"/>
      <c r="J14" s="14"/>
      <c r="K14" s="14"/>
    </row>
    <row r="16" spans="1:11" ht="12.75">
      <c r="A16" t="s">
        <v>154</v>
      </c>
      <c r="B16">
        <v>5</v>
      </c>
      <c r="C16">
        <v>42</v>
      </c>
      <c r="D16">
        <v>190</v>
      </c>
      <c r="E16" s="17">
        <v>58.7</v>
      </c>
      <c r="F16" s="26">
        <f>C16*D16</f>
        <v>7980</v>
      </c>
      <c r="G16" s="17">
        <f>E16/C16</f>
        <v>1.3976190476190478</v>
      </c>
      <c r="H16" s="25">
        <f>(B16*16)/C16</f>
        <v>1.9047619047619047</v>
      </c>
      <c r="I16">
        <v>2</v>
      </c>
      <c r="J16">
        <f>E16*I16</f>
        <v>117.4</v>
      </c>
      <c r="K16">
        <f>I16*C16</f>
        <v>84</v>
      </c>
    </row>
    <row r="17" spans="1:11" ht="12.75">
      <c r="A17" t="s">
        <v>153</v>
      </c>
      <c r="B17">
        <v>5</v>
      </c>
      <c r="C17">
        <v>94</v>
      </c>
      <c r="D17">
        <v>130</v>
      </c>
      <c r="E17" s="17">
        <v>105</v>
      </c>
      <c r="F17" s="26">
        <f>C17*D17</f>
        <v>12220</v>
      </c>
      <c r="G17" s="17">
        <f>E17/C17</f>
        <v>1.1170212765957446</v>
      </c>
      <c r="H17" s="25">
        <f>(B17*16)/C17</f>
        <v>0.851063829787234</v>
      </c>
      <c r="I17">
        <v>1</v>
      </c>
      <c r="J17">
        <f>E17*I17</f>
        <v>105</v>
      </c>
      <c r="K17">
        <f>I17*C17</f>
        <v>94</v>
      </c>
    </row>
    <row r="18" ht="12.75">
      <c r="J18">
        <f>SUM(J16:J17)</f>
        <v>222.4</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1"/>
  <sheetViews>
    <sheetView workbookViewId="0" topLeftCell="A1">
      <selection activeCell="B11" sqref="B11"/>
    </sheetView>
  </sheetViews>
  <sheetFormatPr defaultColWidth="9.140625" defaultRowHeight="12.75"/>
  <cols>
    <col min="1" max="1" width="39.57421875" style="0" customWidth="1"/>
    <col min="2" max="2" width="12.57421875" style="0" customWidth="1"/>
  </cols>
  <sheetData>
    <row r="1" spans="1:4" ht="12.75">
      <c r="A1" s="1" t="s">
        <v>28</v>
      </c>
      <c r="B1" s="2"/>
      <c r="C1" s="2"/>
      <c r="D1" s="2"/>
    </row>
    <row r="2" spans="1:4" ht="12.75">
      <c r="A2" s="2"/>
      <c r="B2" s="2"/>
      <c r="C2" s="2"/>
      <c r="D2" s="2"/>
    </row>
    <row r="3" spans="1:4" ht="12.75">
      <c r="A3" s="4" t="s">
        <v>29</v>
      </c>
      <c r="B3" s="8">
        <v>1000</v>
      </c>
      <c r="C3" s="2"/>
      <c r="D3" s="2"/>
    </row>
    <row r="4" spans="1:4" ht="12.75">
      <c r="A4" s="4" t="s">
        <v>30</v>
      </c>
      <c r="B4" s="9">
        <v>3192</v>
      </c>
      <c r="C4" s="2"/>
      <c r="D4" s="2"/>
    </row>
    <row r="5" spans="1:4" ht="12.75">
      <c r="A5" s="4" t="s">
        <v>31</v>
      </c>
      <c r="B5" s="4"/>
      <c r="C5" s="2"/>
      <c r="D5" s="2"/>
    </row>
    <row r="6" spans="1:4" ht="12.75">
      <c r="A6" s="4" t="s">
        <v>32</v>
      </c>
      <c r="B6" s="4"/>
      <c r="C6" s="2"/>
      <c r="D6" s="2"/>
    </row>
    <row r="7" spans="1:4" ht="25.5">
      <c r="A7" s="4" t="s">
        <v>33</v>
      </c>
      <c r="B7" s="4" t="s">
        <v>34</v>
      </c>
      <c r="C7" s="2"/>
      <c r="D7" s="2"/>
    </row>
    <row r="8" spans="1:4" ht="12.75">
      <c r="A8" s="4" t="s">
        <v>35</v>
      </c>
      <c r="B8" s="4"/>
      <c r="C8" s="2"/>
      <c r="D8" s="2"/>
    </row>
    <row r="9" spans="1:4" ht="25.5">
      <c r="A9" s="4" t="s">
        <v>36</v>
      </c>
      <c r="B9" s="4"/>
      <c r="C9" s="2"/>
      <c r="D9" s="2"/>
    </row>
    <row r="10" spans="1:4" ht="12.75">
      <c r="A10" s="4" t="s">
        <v>51</v>
      </c>
      <c r="B10" s="4">
        <v>400</v>
      </c>
      <c r="C10" s="2"/>
      <c r="D10" s="2"/>
    </row>
    <row r="11" spans="1:4" ht="12.75">
      <c r="A11" s="2"/>
      <c r="B11" s="2"/>
      <c r="C11" s="2"/>
      <c r="D11" s="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37"/>
  <sheetViews>
    <sheetView workbookViewId="0" topLeftCell="A14">
      <selection activeCell="A47" sqref="A47"/>
    </sheetView>
  </sheetViews>
  <sheetFormatPr defaultColWidth="9.140625" defaultRowHeight="12.75"/>
  <sheetData>
    <row r="1" ht="12.75">
      <c r="A1" s="14" t="s">
        <v>414</v>
      </c>
    </row>
    <row r="3" ht="12.75">
      <c r="A3" t="s">
        <v>411</v>
      </c>
    </row>
    <row r="4" ht="12.75">
      <c r="A4" t="s">
        <v>401</v>
      </c>
    </row>
    <row r="5" ht="12.75">
      <c r="A5" t="s">
        <v>267</v>
      </c>
    </row>
    <row r="6" ht="12.75">
      <c r="A6" t="s">
        <v>268</v>
      </c>
    </row>
    <row r="7" ht="12.75">
      <c r="A7" t="s">
        <v>269</v>
      </c>
    </row>
    <row r="8" ht="12.75">
      <c r="A8" t="s">
        <v>403</v>
      </c>
    </row>
    <row r="9" ht="12.75">
      <c r="A9" t="s">
        <v>402</v>
      </c>
    </row>
    <row r="10" ht="12.75">
      <c r="A10" t="s">
        <v>404</v>
      </c>
    </row>
    <row r="11" ht="12.75">
      <c r="A11" t="s">
        <v>405</v>
      </c>
    </row>
    <row r="12" ht="12.75">
      <c r="A12" t="s">
        <v>406</v>
      </c>
    </row>
    <row r="13" ht="12.75">
      <c r="A13" t="s">
        <v>272</v>
      </c>
    </row>
    <row r="14" ht="12.75">
      <c r="A14" t="s">
        <v>413</v>
      </c>
    </row>
    <row r="16" ht="12.75">
      <c r="A16" t="s">
        <v>412</v>
      </c>
    </row>
    <row r="17" ht="12.75">
      <c r="A17" t="s">
        <v>386</v>
      </c>
    </row>
    <row r="18" ht="12.75">
      <c r="A18" t="s">
        <v>387</v>
      </c>
    </row>
    <row r="19" ht="12.75">
      <c r="A19" t="s">
        <v>392</v>
      </c>
    </row>
    <row r="20" ht="12.75">
      <c r="A20" t="s">
        <v>391</v>
      </c>
    </row>
    <row r="21" ht="12.75">
      <c r="A21" t="s">
        <v>390</v>
      </c>
    </row>
    <row r="22" ht="12.75">
      <c r="A22" t="s">
        <v>393</v>
      </c>
    </row>
    <row r="23" ht="12.75">
      <c r="A23" t="s">
        <v>395</v>
      </c>
    </row>
    <row r="24" ht="12.75">
      <c r="A24" t="s">
        <v>397</v>
      </c>
    </row>
    <row r="25" ht="12.75">
      <c r="A25" t="s">
        <v>398</v>
      </c>
    </row>
    <row r="26" ht="12.75">
      <c r="A26" t="s">
        <v>400</v>
      </c>
    </row>
    <row r="28" ht="12.75">
      <c r="A28" t="s">
        <v>388</v>
      </c>
    </row>
    <row r="29" ht="12.75">
      <c r="A29" t="s">
        <v>389</v>
      </c>
    </row>
    <row r="30" ht="12.75">
      <c r="A30" t="s">
        <v>394</v>
      </c>
    </row>
    <row r="31" ht="12.75">
      <c r="A31" t="s">
        <v>396</v>
      </c>
    </row>
    <row r="32" ht="12.75">
      <c r="A32" t="s">
        <v>399</v>
      </c>
    </row>
    <row r="33" ht="12.75">
      <c r="A33" t="s">
        <v>407</v>
      </c>
    </row>
    <row r="34" ht="12.75">
      <c r="A34" t="s">
        <v>408</v>
      </c>
    </row>
    <row r="35" ht="12.75">
      <c r="A35" t="s">
        <v>409</v>
      </c>
    </row>
    <row r="36" ht="12.75">
      <c r="A36" t="s">
        <v>410</v>
      </c>
    </row>
    <row r="37" ht="12.75">
      <c r="A37" t="s">
        <v>440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45"/>
  <sheetViews>
    <sheetView workbookViewId="0" topLeftCell="A18">
      <selection activeCell="A46" sqref="A46"/>
    </sheetView>
  </sheetViews>
  <sheetFormatPr defaultColWidth="9.140625" defaultRowHeight="12.75"/>
  <sheetData>
    <row r="1" ht="12.75">
      <c r="A1" s="14" t="s">
        <v>205</v>
      </c>
    </row>
    <row r="3" ht="12.75">
      <c r="A3" t="s">
        <v>415</v>
      </c>
    </row>
    <row r="4" ht="12.75">
      <c r="A4" t="s">
        <v>416</v>
      </c>
    </row>
    <row r="5" ht="12.75">
      <c r="A5" t="s">
        <v>417</v>
      </c>
    </row>
    <row r="6" ht="12.75">
      <c r="A6" t="s">
        <v>418</v>
      </c>
    </row>
    <row r="7" ht="12.75">
      <c r="A7" t="s">
        <v>419</v>
      </c>
    </row>
    <row r="8" ht="12.75">
      <c r="A8" t="s">
        <v>420</v>
      </c>
    </row>
    <row r="9" ht="12.75">
      <c r="A9" t="s">
        <v>421</v>
      </c>
    </row>
    <row r="10" ht="12.75">
      <c r="A10" t="s">
        <v>422</v>
      </c>
    </row>
    <row r="11" ht="12.75">
      <c r="A11" t="s">
        <v>423</v>
      </c>
    </row>
    <row r="12" ht="12.75">
      <c r="A12" t="s">
        <v>439</v>
      </c>
    </row>
    <row r="13" ht="12.75">
      <c r="A13" t="s">
        <v>424</v>
      </c>
    </row>
    <row r="14" ht="12.75">
      <c r="A14" t="s">
        <v>206</v>
      </c>
    </row>
    <row r="15" ht="12.75">
      <c r="A15" t="s">
        <v>210</v>
      </c>
    </row>
    <row r="16" ht="12.75">
      <c r="A16" t="s">
        <v>43</v>
      </c>
    </row>
    <row r="17" ht="12.75">
      <c r="A17" t="s">
        <v>312</v>
      </c>
    </row>
    <row r="18" ht="12.75">
      <c r="A18" t="s">
        <v>425</v>
      </c>
    </row>
    <row r="19" ht="12.75">
      <c r="A19" t="s">
        <v>266</v>
      </c>
    </row>
    <row r="20" ht="12.75">
      <c r="A20" t="s">
        <v>426</v>
      </c>
    </row>
    <row r="21" ht="12.75">
      <c r="A21" t="s">
        <v>427</v>
      </c>
    </row>
    <row r="22" ht="12.75">
      <c r="A22" t="s">
        <v>428</v>
      </c>
    </row>
    <row r="23" ht="12.75">
      <c r="A23" t="s">
        <v>429</v>
      </c>
    </row>
    <row r="24" ht="12.75">
      <c r="A24" t="s">
        <v>430</v>
      </c>
    </row>
    <row r="25" ht="12.75">
      <c r="A25" t="s">
        <v>431</v>
      </c>
    </row>
    <row r="26" ht="12.75">
      <c r="A26" t="s">
        <v>327</v>
      </c>
    </row>
    <row r="27" ht="12.75">
      <c r="A27" t="s">
        <v>61</v>
      </c>
    </row>
    <row r="28" ht="12.75">
      <c r="A28" t="s">
        <v>432</v>
      </c>
    </row>
    <row r="29" ht="12.75">
      <c r="A29" t="s">
        <v>265</v>
      </c>
    </row>
    <row r="30" ht="12.75">
      <c r="A30" t="s">
        <v>13</v>
      </c>
    </row>
    <row r="31" ht="12.75">
      <c r="A31" t="s">
        <v>433</v>
      </c>
    </row>
    <row r="32" ht="12.75">
      <c r="A32" t="s">
        <v>434</v>
      </c>
    </row>
    <row r="33" ht="12.75">
      <c r="A33" t="s">
        <v>435</v>
      </c>
    </row>
    <row r="34" ht="12.75">
      <c r="A34" t="s">
        <v>326</v>
      </c>
    </row>
    <row r="35" ht="12.75">
      <c r="A35" t="s">
        <v>328</v>
      </c>
    </row>
    <row r="36" ht="12.75">
      <c r="A36" t="s">
        <v>329</v>
      </c>
    </row>
    <row r="37" ht="12.75">
      <c r="A37" t="s">
        <v>330</v>
      </c>
    </row>
    <row r="38" ht="12.75">
      <c r="A38" t="s">
        <v>331</v>
      </c>
    </row>
    <row r="39" ht="12.75">
      <c r="A39" t="s">
        <v>436</v>
      </c>
    </row>
    <row r="40" ht="12.75">
      <c r="A40" t="s">
        <v>437</v>
      </c>
    </row>
    <row r="41" ht="12.75">
      <c r="A41" t="s">
        <v>271</v>
      </c>
    </row>
    <row r="42" ht="12.75">
      <c r="A42" t="s">
        <v>270</v>
      </c>
    </row>
    <row r="43" ht="12.75">
      <c r="A43" t="s">
        <v>438</v>
      </c>
    </row>
    <row r="44" ht="12.75">
      <c r="A44" t="s">
        <v>542</v>
      </c>
    </row>
    <row r="45" ht="12.75">
      <c r="A45" t="s">
        <v>543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264"/>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G142" sqref="G142"/>
    </sheetView>
  </sheetViews>
  <sheetFormatPr defaultColWidth="9.140625" defaultRowHeight="12.75"/>
  <cols>
    <col min="1" max="1" width="22.00390625" style="2" customWidth="1"/>
    <col min="2" max="2" width="45.421875" style="2" customWidth="1"/>
    <col min="3" max="4" width="4.421875" style="2" customWidth="1"/>
    <col min="5" max="5" width="4.140625" style="2" customWidth="1"/>
    <col min="6" max="6" width="4.28125" style="21" customWidth="1"/>
    <col min="7" max="7" width="41.8515625" style="2" customWidth="1"/>
    <col min="8" max="16384" width="9.140625" style="2" customWidth="1"/>
  </cols>
  <sheetData>
    <row r="1" ht="12.75">
      <c r="A1" s="1" t="s">
        <v>0</v>
      </c>
    </row>
    <row r="2" spans="1:7" ht="72">
      <c r="A2" s="11" t="s">
        <v>1</v>
      </c>
      <c r="B2" s="11" t="s">
        <v>2</v>
      </c>
      <c r="C2" s="12" t="s">
        <v>3</v>
      </c>
      <c r="D2" s="12" t="s">
        <v>4</v>
      </c>
      <c r="E2" s="22" t="s">
        <v>325</v>
      </c>
      <c r="F2" s="22" t="s">
        <v>324</v>
      </c>
      <c r="G2" s="13" t="s">
        <v>5</v>
      </c>
    </row>
    <row r="3" spans="1:7" ht="12.75" customHeight="1">
      <c r="A3" s="3" t="s">
        <v>6</v>
      </c>
      <c r="B3" s="4"/>
      <c r="C3" s="4"/>
      <c r="D3" s="4"/>
      <c r="E3" s="4"/>
      <c r="F3" s="23"/>
      <c r="G3" s="4"/>
    </row>
    <row r="4" spans="1:7" ht="12.75" customHeight="1">
      <c r="A4" s="3"/>
      <c r="B4" s="4"/>
      <c r="C4" s="4"/>
      <c r="D4" s="4"/>
      <c r="E4" s="4"/>
      <c r="F4" s="23"/>
      <c r="G4" s="4"/>
    </row>
    <row r="5" spans="1:7" ht="12.75">
      <c r="A5" s="4" t="s">
        <v>7</v>
      </c>
      <c r="B5" s="4" t="s">
        <v>42</v>
      </c>
      <c r="C5" s="4" t="s">
        <v>8</v>
      </c>
      <c r="D5" s="4"/>
      <c r="E5" s="4"/>
      <c r="F5" s="23"/>
      <c r="G5" s="4" t="s">
        <v>9</v>
      </c>
    </row>
    <row r="6" spans="1:7" ht="12.75">
      <c r="A6" s="4"/>
      <c r="B6" s="4"/>
      <c r="C6" s="4"/>
      <c r="D6" s="4"/>
      <c r="E6" s="4"/>
      <c r="F6" s="23"/>
      <c r="G6" s="4"/>
    </row>
    <row r="7" spans="1:7" ht="12.75" customHeight="1">
      <c r="A7" s="3" t="s">
        <v>41</v>
      </c>
      <c r="B7" s="4"/>
      <c r="C7" s="4"/>
      <c r="D7" s="4"/>
      <c r="E7" s="4"/>
      <c r="G7" s="4"/>
    </row>
    <row r="8" spans="1:7" ht="12.75" customHeight="1">
      <c r="A8" s="4" t="s">
        <v>548</v>
      </c>
      <c r="B8" s="4"/>
      <c r="C8" s="4"/>
      <c r="D8" s="4"/>
      <c r="E8" s="4"/>
      <c r="F8" s="21">
        <v>6</v>
      </c>
      <c r="G8" s="4"/>
    </row>
    <row r="9" spans="1:7" ht="12.75" customHeight="1">
      <c r="A9" s="4" t="s">
        <v>368</v>
      </c>
      <c r="B9" s="4" t="s">
        <v>369</v>
      </c>
      <c r="C9" s="4">
        <v>1</v>
      </c>
      <c r="D9" s="4"/>
      <c r="E9" s="4"/>
      <c r="F9" s="21">
        <v>1</v>
      </c>
      <c r="G9" s="4"/>
    </row>
    <row r="10" spans="1:7" ht="12.75" customHeight="1">
      <c r="A10" s="3"/>
      <c r="B10" s="4"/>
      <c r="C10" s="4"/>
      <c r="D10" s="4"/>
      <c r="E10" s="4"/>
      <c r="G10" s="4"/>
    </row>
    <row r="11" spans="1:7" ht="38.25">
      <c r="A11" s="4" t="s">
        <v>46</v>
      </c>
      <c r="B11" s="4" t="s">
        <v>372</v>
      </c>
      <c r="C11" s="4">
        <v>1</v>
      </c>
      <c r="D11" s="4"/>
      <c r="E11" s="4"/>
      <c r="F11" s="23">
        <f>3*16+10</f>
        <v>58</v>
      </c>
      <c r="G11" s="4"/>
    </row>
    <row r="12" spans="1:7" ht="12.75">
      <c r="A12" s="4"/>
      <c r="B12" s="4" t="s">
        <v>373</v>
      </c>
      <c r="C12" s="4">
        <v>1</v>
      </c>
      <c r="D12" s="4"/>
      <c r="E12" s="4">
        <v>4</v>
      </c>
      <c r="F12" s="23"/>
      <c r="G12" s="4" t="s">
        <v>316</v>
      </c>
    </row>
    <row r="13" spans="1:7" ht="12.75">
      <c r="A13" s="4"/>
      <c r="B13" s="4"/>
      <c r="C13" s="4"/>
      <c r="D13" s="4"/>
      <c r="E13" s="4"/>
      <c r="F13" s="23"/>
      <c r="G13" s="4"/>
    </row>
    <row r="14" spans="1:7" ht="12.75" customHeight="1">
      <c r="A14" s="4" t="s">
        <v>230</v>
      </c>
      <c r="B14" s="4" t="s">
        <v>215</v>
      </c>
      <c r="C14" s="4">
        <v>1</v>
      </c>
      <c r="D14" s="4"/>
      <c r="E14" s="4"/>
      <c r="F14" s="23">
        <v>8</v>
      </c>
      <c r="G14" s="4"/>
    </row>
    <row r="15" spans="1:7" ht="12.75">
      <c r="A15" s="4"/>
      <c r="B15" s="4" t="s">
        <v>216</v>
      </c>
      <c r="C15" s="4">
        <v>1</v>
      </c>
      <c r="D15" s="4"/>
      <c r="E15" s="4"/>
      <c r="F15" s="23">
        <v>5</v>
      </c>
      <c r="G15" s="4"/>
    </row>
    <row r="16" spans="1:7" ht="12.75">
      <c r="A16" s="4"/>
      <c r="B16" s="4" t="s">
        <v>218</v>
      </c>
      <c r="C16" s="4">
        <v>1</v>
      </c>
      <c r="D16" s="4"/>
      <c r="E16" s="4"/>
      <c r="F16" s="23">
        <v>15</v>
      </c>
      <c r="G16" s="4"/>
    </row>
    <row r="17" spans="1:7" ht="12.75">
      <c r="A17" s="4"/>
      <c r="B17" s="4"/>
      <c r="C17" s="4"/>
      <c r="D17" s="4"/>
      <c r="E17" s="4"/>
      <c r="F17" s="23"/>
      <c r="G17" s="4"/>
    </row>
    <row r="18" spans="1:7" ht="12.75">
      <c r="A18" s="4" t="s">
        <v>226</v>
      </c>
      <c r="B18" s="4" t="s">
        <v>140</v>
      </c>
      <c r="C18" s="4">
        <v>1</v>
      </c>
      <c r="D18" s="4"/>
      <c r="E18" s="4"/>
      <c r="F18" s="23">
        <v>9</v>
      </c>
      <c r="G18" s="4"/>
    </row>
    <row r="19" spans="1:7" ht="12.75">
      <c r="A19" s="4"/>
      <c r="B19" s="4" t="s">
        <v>209</v>
      </c>
      <c r="C19" s="4"/>
      <c r="D19" s="4"/>
      <c r="E19" s="4"/>
      <c r="F19" s="23"/>
      <c r="G19" s="4"/>
    </row>
    <row r="20" spans="1:7" ht="12.75">
      <c r="A20" s="4"/>
      <c r="B20" s="4" t="s">
        <v>370</v>
      </c>
      <c r="C20" s="4"/>
      <c r="D20" s="4"/>
      <c r="E20" s="4"/>
      <c r="F20" s="23"/>
      <c r="G20" s="4"/>
    </row>
    <row r="21" spans="1:7" ht="12.75">
      <c r="A21" s="4"/>
      <c r="B21" s="4" t="s">
        <v>227</v>
      </c>
      <c r="C21" s="4"/>
      <c r="D21" s="4"/>
      <c r="E21" s="4"/>
      <c r="F21" s="23"/>
      <c r="G21" s="4"/>
    </row>
    <row r="22" spans="1:7" ht="12.75">
      <c r="A22" s="4"/>
      <c r="B22" s="4" t="s">
        <v>228</v>
      </c>
      <c r="C22" s="4"/>
      <c r="D22" s="4"/>
      <c r="E22" s="4"/>
      <c r="F22" s="23"/>
      <c r="G22" s="4"/>
    </row>
    <row r="23" spans="1:7" ht="12.75">
      <c r="A23" s="4"/>
      <c r="B23" s="4" t="s">
        <v>229</v>
      </c>
      <c r="C23" s="4"/>
      <c r="D23" s="4"/>
      <c r="E23" s="4"/>
      <c r="F23" s="23"/>
      <c r="G23" s="4"/>
    </row>
    <row r="24" spans="1:7" ht="12.75">
      <c r="A24" s="4"/>
      <c r="B24" s="4" t="s">
        <v>217</v>
      </c>
      <c r="C24" s="4"/>
      <c r="D24" s="4"/>
      <c r="E24" s="4"/>
      <c r="F24" s="23"/>
      <c r="G24" s="4"/>
    </row>
    <row r="25" spans="1:7" ht="12.75">
      <c r="A25" s="4"/>
      <c r="B25" s="4" t="s">
        <v>17</v>
      </c>
      <c r="C25" s="4"/>
      <c r="D25" s="4"/>
      <c r="E25" s="4"/>
      <c r="F25" s="23"/>
      <c r="G25" s="4"/>
    </row>
    <row r="26" spans="1:7" ht="12.75">
      <c r="A26" s="4"/>
      <c r="B26" s="4"/>
      <c r="C26" s="4"/>
      <c r="D26" s="4"/>
      <c r="E26" s="4"/>
      <c r="F26" s="23"/>
      <c r="G26" s="4"/>
    </row>
    <row r="27" spans="1:7" ht="25.5">
      <c r="A27" s="4" t="s">
        <v>15</v>
      </c>
      <c r="B27" s="4" t="s">
        <v>211</v>
      </c>
      <c r="C27" s="4">
        <v>1</v>
      </c>
      <c r="D27" s="4"/>
      <c r="E27" s="4"/>
      <c r="F27" s="23">
        <v>17</v>
      </c>
      <c r="G27" s="4"/>
    </row>
    <row r="28" spans="1:7" ht="12.75">
      <c r="A28" s="4"/>
      <c r="B28" s="4" t="s">
        <v>213</v>
      </c>
      <c r="C28" s="4">
        <v>1</v>
      </c>
      <c r="D28" s="4"/>
      <c r="E28" s="4"/>
      <c r="F28" s="23">
        <v>2</v>
      </c>
      <c r="G28" s="4"/>
    </row>
    <row r="29" spans="1:7" ht="12.75">
      <c r="A29" s="4"/>
      <c r="B29" s="4" t="s">
        <v>214</v>
      </c>
      <c r="C29" s="4">
        <v>1</v>
      </c>
      <c r="D29" s="4"/>
      <c r="E29" s="4"/>
      <c r="F29" s="23">
        <v>3</v>
      </c>
      <c r="G29" s="4"/>
    </row>
    <row r="30" spans="1:7" ht="12.75">
      <c r="A30" s="4"/>
      <c r="B30" s="4" t="s">
        <v>212</v>
      </c>
      <c r="C30" s="4">
        <v>1</v>
      </c>
      <c r="D30" s="4"/>
      <c r="E30" s="4"/>
      <c r="F30" s="23">
        <v>7</v>
      </c>
      <c r="G30" s="4"/>
    </row>
    <row r="31" spans="1:7" ht="12.75">
      <c r="A31" s="4"/>
      <c r="B31" s="4"/>
      <c r="C31" s="4"/>
      <c r="D31" s="4"/>
      <c r="E31" s="4"/>
      <c r="F31" s="23"/>
      <c r="G31" s="4"/>
    </row>
    <row r="32" spans="1:7" ht="12.75">
      <c r="A32" s="4" t="s">
        <v>225</v>
      </c>
      <c r="B32" s="4" t="s">
        <v>140</v>
      </c>
      <c r="C32" s="4">
        <v>1</v>
      </c>
      <c r="D32" s="4"/>
      <c r="E32" s="4"/>
      <c r="F32" s="23">
        <v>16</v>
      </c>
      <c r="G32" s="4"/>
    </row>
    <row r="33" spans="1:7" ht="12.75">
      <c r="A33" s="4"/>
      <c r="B33" s="4" t="s">
        <v>45</v>
      </c>
      <c r="C33" s="4"/>
      <c r="D33" s="4"/>
      <c r="E33" s="4"/>
      <c r="F33" s="23"/>
      <c r="G33" s="4"/>
    </row>
    <row r="34" spans="1:7" ht="12.75">
      <c r="A34" s="4"/>
      <c r="B34" s="4" t="s">
        <v>219</v>
      </c>
      <c r="C34" s="4"/>
      <c r="D34" s="4"/>
      <c r="E34" s="4"/>
      <c r="F34" s="23"/>
      <c r="G34" s="4" t="s">
        <v>220</v>
      </c>
    </row>
    <row r="35" spans="1:7" ht="12.75">
      <c r="A35" s="4"/>
      <c r="B35" s="4" t="s">
        <v>222</v>
      </c>
      <c r="C35" s="4"/>
      <c r="D35" s="4"/>
      <c r="E35" s="4"/>
      <c r="F35" s="23"/>
      <c r="G35" s="4" t="s">
        <v>221</v>
      </c>
    </row>
    <row r="36" spans="1:7" ht="12.75">
      <c r="A36" s="4"/>
      <c r="B36" s="4" t="s">
        <v>374</v>
      </c>
      <c r="C36" s="4"/>
      <c r="D36" s="4"/>
      <c r="E36" s="4"/>
      <c r="F36" s="23"/>
      <c r="G36" s="4" t="s">
        <v>223</v>
      </c>
    </row>
    <row r="37" spans="1:7" ht="12.75">
      <c r="A37" s="4"/>
      <c r="B37" s="4" t="s">
        <v>375</v>
      </c>
      <c r="C37" s="4"/>
      <c r="D37" s="4"/>
      <c r="E37" s="4"/>
      <c r="F37" s="23"/>
      <c r="G37" s="4" t="s">
        <v>224</v>
      </c>
    </row>
    <row r="38" spans="1:7" ht="12.75">
      <c r="A38" s="4"/>
      <c r="B38" s="4" t="s">
        <v>376</v>
      </c>
      <c r="C38" s="4"/>
      <c r="D38" s="4"/>
      <c r="E38" s="4"/>
      <c r="F38" s="23"/>
      <c r="G38" s="4" t="s">
        <v>224</v>
      </c>
    </row>
    <row r="39" spans="1:7" ht="25.5">
      <c r="A39" s="4"/>
      <c r="B39" s="4" t="s">
        <v>377</v>
      </c>
      <c r="C39" s="4"/>
      <c r="D39" s="4"/>
      <c r="E39" s="4"/>
      <c r="F39" s="23"/>
      <c r="G39" s="4" t="s">
        <v>378</v>
      </c>
    </row>
    <row r="40" spans="1:7" ht="12.75">
      <c r="A40" s="4"/>
      <c r="B40" s="4" t="s">
        <v>17</v>
      </c>
      <c r="C40" s="4"/>
      <c r="D40" s="4"/>
      <c r="E40" s="4"/>
      <c r="F40" s="23"/>
      <c r="G40" s="4"/>
    </row>
    <row r="41" spans="1:7" ht="12.75">
      <c r="A41" s="4"/>
      <c r="B41" s="4" t="s">
        <v>371</v>
      </c>
      <c r="C41" s="4"/>
      <c r="D41" s="4"/>
      <c r="E41" s="4"/>
      <c r="F41" s="23"/>
      <c r="G41" s="4"/>
    </row>
    <row r="42" spans="1:7" ht="12.75">
      <c r="A42" s="4"/>
      <c r="B42" s="4" t="s">
        <v>379</v>
      </c>
      <c r="C42" s="4"/>
      <c r="D42" s="4"/>
      <c r="E42" s="4"/>
      <c r="F42" s="23"/>
      <c r="G42" s="4" t="s">
        <v>237</v>
      </c>
    </row>
    <row r="43" spans="1:7" ht="12.75">
      <c r="A43" s="4"/>
      <c r="B43" s="4" t="s">
        <v>276</v>
      </c>
      <c r="C43" s="4"/>
      <c r="D43" s="4"/>
      <c r="E43" s="4"/>
      <c r="F43" s="23"/>
      <c r="G43" s="4" t="s">
        <v>277</v>
      </c>
    </row>
    <row r="44" spans="1:7" ht="12.75">
      <c r="A44" s="4"/>
      <c r="B44" s="4" t="s">
        <v>381</v>
      </c>
      <c r="C44" s="4"/>
      <c r="D44" s="4"/>
      <c r="E44" s="4"/>
      <c r="F44" s="23"/>
      <c r="G44" s="4"/>
    </row>
    <row r="45" spans="1:7" ht="12.75">
      <c r="A45" s="4"/>
      <c r="B45" s="4" t="s">
        <v>544</v>
      </c>
      <c r="C45" s="4"/>
      <c r="D45" s="4"/>
      <c r="E45" s="4"/>
      <c r="F45" s="23"/>
      <c r="G45" s="4"/>
    </row>
    <row r="46" spans="1:7" ht="12.75">
      <c r="A46" s="4"/>
      <c r="B46" s="4" t="s">
        <v>545</v>
      </c>
      <c r="C46" s="4"/>
      <c r="D46" s="4"/>
      <c r="E46" s="4"/>
      <c r="F46" s="23"/>
      <c r="G46" s="4"/>
    </row>
    <row r="47" spans="1:7" ht="12.75">
      <c r="A47" s="4"/>
      <c r="B47" s="4"/>
      <c r="C47" s="4"/>
      <c r="D47" s="4"/>
      <c r="E47" s="4"/>
      <c r="F47" s="23"/>
      <c r="G47" s="4"/>
    </row>
    <row r="48" spans="1:7" ht="12.75">
      <c r="A48" s="4" t="s">
        <v>141</v>
      </c>
      <c r="B48" s="4" t="s">
        <v>142</v>
      </c>
      <c r="C48" s="4">
        <v>1</v>
      </c>
      <c r="D48" s="4"/>
      <c r="E48" s="4"/>
      <c r="F48" s="23">
        <v>6</v>
      </c>
      <c r="G48" s="4"/>
    </row>
    <row r="49" spans="1:7" ht="12.75">
      <c r="A49" s="4"/>
      <c r="B49" s="4" t="s">
        <v>37</v>
      </c>
      <c r="C49" s="4"/>
      <c r="D49" s="4"/>
      <c r="E49" s="4"/>
      <c r="F49" s="23"/>
      <c r="G49" s="4"/>
    </row>
    <row r="50" spans="1:7" ht="12.75">
      <c r="A50" s="4"/>
      <c r="B50" s="4" t="s">
        <v>14</v>
      </c>
      <c r="C50" s="4"/>
      <c r="D50" s="4"/>
      <c r="E50" s="4"/>
      <c r="F50" s="23"/>
      <c r="G50" s="4"/>
    </row>
    <row r="51" spans="1:7" ht="12.75">
      <c r="A51" s="4"/>
      <c r="B51" s="4" t="s">
        <v>236</v>
      </c>
      <c r="C51" s="4"/>
      <c r="D51" s="4"/>
      <c r="E51" s="4"/>
      <c r="F51" s="23"/>
      <c r="G51" s="4"/>
    </row>
    <row r="52" spans="1:7" ht="12.75">
      <c r="A52" s="4"/>
      <c r="B52" s="4" t="s">
        <v>16</v>
      </c>
      <c r="C52" s="4"/>
      <c r="D52" s="4"/>
      <c r="E52" s="4"/>
      <c r="F52" s="23"/>
      <c r="G52" s="4"/>
    </row>
    <row r="53" spans="1:7" ht="12.75">
      <c r="A53" s="4"/>
      <c r="B53" s="4"/>
      <c r="C53" s="4"/>
      <c r="D53" s="4"/>
      <c r="E53" s="4"/>
      <c r="F53" s="23"/>
      <c r="G53" s="4"/>
    </row>
    <row r="54" spans="1:7" ht="12.75">
      <c r="A54" s="4" t="s">
        <v>234</v>
      </c>
      <c r="B54" s="4" t="s">
        <v>140</v>
      </c>
      <c r="C54" s="4">
        <v>1</v>
      </c>
      <c r="D54" s="4"/>
      <c r="E54" s="4"/>
      <c r="F54" s="23">
        <v>2</v>
      </c>
      <c r="G54" s="4"/>
    </row>
    <row r="55" spans="1:7" ht="12.75">
      <c r="A55" s="4"/>
      <c r="B55" s="4" t="s">
        <v>231</v>
      </c>
      <c r="C55" s="4"/>
      <c r="D55" s="4"/>
      <c r="E55" s="4"/>
      <c r="F55" s="23"/>
      <c r="G55" s="4"/>
    </row>
    <row r="56" spans="1:7" ht="12.75">
      <c r="A56" s="4"/>
      <c r="B56" s="4" t="s">
        <v>232</v>
      </c>
      <c r="C56" s="4"/>
      <c r="D56" s="4"/>
      <c r="E56" s="4"/>
      <c r="F56" s="23"/>
      <c r="G56" s="4" t="s">
        <v>235</v>
      </c>
    </row>
    <row r="57" spans="1:7" ht="12.75">
      <c r="A57" s="4"/>
      <c r="B57" s="4" t="s">
        <v>233</v>
      </c>
      <c r="C57" s="4"/>
      <c r="D57" s="4"/>
      <c r="E57" s="4"/>
      <c r="F57" s="23"/>
      <c r="G57" s="4"/>
    </row>
    <row r="58" spans="1:7" ht="12.75">
      <c r="A58" s="4"/>
      <c r="B58" s="4"/>
      <c r="C58" s="4"/>
      <c r="D58" s="4"/>
      <c r="E58" s="4"/>
      <c r="F58" s="23"/>
      <c r="G58" s="4"/>
    </row>
    <row r="59" spans="1:7" ht="12.75">
      <c r="A59" s="4" t="s">
        <v>11</v>
      </c>
      <c r="B59" s="4" t="s">
        <v>140</v>
      </c>
      <c r="C59" s="4"/>
      <c r="D59" s="4"/>
      <c r="E59" s="4"/>
      <c r="F59" s="23">
        <v>17</v>
      </c>
      <c r="G59" s="4"/>
    </row>
    <row r="60" spans="1:7" ht="12.75" customHeight="1">
      <c r="A60" s="33" t="s">
        <v>284</v>
      </c>
      <c r="B60" s="4" t="s">
        <v>12</v>
      </c>
      <c r="C60" s="4"/>
      <c r="D60" s="4"/>
      <c r="E60" s="4"/>
      <c r="F60" s="23"/>
      <c r="G60" s="4"/>
    </row>
    <row r="61" spans="1:7" ht="12.75">
      <c r="A61" s="4"/>
      <c r="B61" s="4" t="s">
        <v>278</v>
      </c>
      <c r="C61" s="4"/>
      <c r="D61" s="4"/>
      <c r="E61" s="4"/>
      <c r="F61" s="23"/>
      <c r="G61" s="4"/>
    </row>
    <row r="62" spans="1:7" ht="12.75">
      <c r="A62" s="4"/>
      <c r="B62" s="4" t="s">
        <v>279</v>
      </c>
      <c r="C62" s="4"/>
      <c r="D62" s="4"/>
      <c r="E62" s="4"/>
      <c r="F62" s="23"/>
      <c r="G62" s="4"/>
    </row>
    <row r="63" spans="1:7" ht="12.75">
      <c r="A63" s="4"/>
      <c r="B63" s="4" t="s">
        <v>280</v>
      </c>
      <c r="C63" s="4"/>
      <c r="D63" s="4"/>
      <c r="E63" s="4"/>
      <c r="F63" s="23"/>
      <c r="G63" s="4"/>
    </row>
    <row r="64" spans="1:7" ht="12.75">
      <c r="A64" s="4"/>
      <c r="B64" s="4" t="s">
        <v>281</v>
      </c>
      <c r="C64" s="4"/>
      <c r="D64" s="4"/>
      <c r="E64" s="4"/>
      <c r="F64" s="23"/>
      <c r="G64" s="4"/>
    </row>
    <row r="65" spans="1:7" ht="12.75">
      <c r="A65" s="4"/>
      <c r="B65" s="4" t="s">
        <v>282</v>
      </c>
      <c r="C65" s="4"/>
      <c r="D65" s="4"/>
      <c r="E65" s="4"/>
      <c r="F65" s="23"/>
      <c r="G65" s="4"/>
    </row>
    <row r="66" spans="1:7" ht="12.75">
      <c r="A66" s="4"/>
      <c r="B66" s="4" t="s">
        <v>283</v>
      </c>
      <c r="C66" s="4"/>
      <c r="D66" s="4"/>
      <c r="E66" s="4"/>
      <c r="F66" s="23"/>
      <c r="G66" s="4"/>
    </row>
    <row r="67" spans="1:7" ht="12.75">
      <c r="A67" s="33" t="s">
        <v>293</v>
      </c>
      <c r="B67" s="4" t="s">
        <v>294</v>
      </c>
      <c r="C67" s="4"/>
      <c r="D67" s="4"/>
      <c r="E67" s="4"/>
      <c r="F67" s="23"/>
      <c r="G67" s="4"/>
    </row>
    <row r="68" spans="1:7" ht="12.75">
      <c r="A68" s="33" t="s">
        <v>295</v>
      </c>
      <c r="B68" s="4" t="s">
        <v>296</v>
      </c>
      <c r="C68" s="4"/>
      <c r="D68" s="4"/>
      <c r="E68" s="4"/>
      <c r="F68" s="23"/>
      <c r="G68" s="4"/>
    </row>
    <row r="69" spans="1:7" ht="12.75">
      <c r="A69" s="33" t="s">
        <v>297</v>
      </c>
      <c r="B69" s="4" t="s">
        <v>298</v>
      </c>
      <c r="C69" s="4"/>
      <c r="D69" s="4"/>
      <c r="E69" s="4"/>
      <c r="F69" s="23"/>
      <c r="G69" s="4"/>
    </row>
    <row r="70" spans="1:7" ht="12.75">
      <c r="A70" s="33"/>
      <c r="B70" s="4" t="s">
        <v>299</v>
      </c>
      <c r="C70" s="4"/>
      <c r="D70" s="4"/>
      <c r="E70" s="4"/>
      <c r="F70" s="23"/>
      <c r="G70" s="4"/>
    </row>
    <row r="71" spans="1:7" ht="12.75">
      <c r="A71" s="33" t="s">
        <v>300</v>
      </c>
      <c r="B71" s="4" t="s">
        <v>301</v>
      </c>
      <c r="C71" s="4"/>
      <c r="D71" s="4"/>
      <c r="E71" s="4"/>
      <c r="F71" s="23"/>
      <c r="G71" s="4"/>
    </row>
    <row r="72" spans="1:7" ht="12.75">
      <c r="A72" s="33" t="s">
        <v>302</v>
      </c>
      <c r="B72" s="4" t="s">
        <v>303</v>
      </c>
      <c r="C72" s="4"/>
      <c r="D72" s="4"/>
      <c r="E72" s="4"/>
      <c r="F72" s="23"/>
      <c r="G72" s="4"/>
    </row>
    <row r="73" spans="1:7" ht="12.75">
      <c r="A73" s="33" t="s">
        <v>304</v>
      </c>
      <c r="B73" s="4" t="s">
        <v>306</v>
      </c>
      <c r="C73" s="4"/>
      <c r="D73" s="4"/>
      <c r="E73" s="4"/>
      <c r="F73" s="23"/>
      <c r="G73" s="4"/>
    </row>
    <row r="74" spans="1:7" ht="12.75">
      <c r="A74" s="33"/>
      <c r="B74" s="4" t="s">
        <v>305</v>
      </c>
      <c r="C74" s="4"/>
      <c r="D74" s="4"/>
      <c r="E74" s="4"/>
      <c r="F74" s="23"/>
      <c r="G74" s="4"/>
    </row>
    <row r="75" spans="1:7" ht="12.75">
      <c r="A75" s="33" t="s">
        <v>285</v>
      </c>
      <c r="B75" s="4" t="s">
        <v>286</v>
      </c>
      <c r="C75" s="4"/>
      <c r="D75" s="4"/>
      <c r="E75" s="4"/>
      <c r="F75" s="23"/>
      <c r="G75" s="4"/>
    </row>
    <row r="76" spans="1:7" ht="12.75">
      <c r="A76" s="4"/>
      <c r="B76" s="4" t="s">
        <v>287</v>
      </c>
      <c r="C76" s="4"/>
      <c r="D76" s="4"/>
      <c r="E76" s="4"/>
      <c r="F76" s="23"/>
      <c r="G76" s="4"/>
    </row>
    <row r="77" spans="1:7" ht="12.75">
      <c r="A77" s="4"/>
      <c r="B77" s="4" t="s">
        <v>289</v>
      </c>
      <c r="C77" s="4"/>
      <c r="D77" s="4"/>
      <c r="E77" s="4"/>
      <c r="F77" s="23"/>
      <c r="G77" s="4" t="s">
        <v>277</v>
      </c>
    </row>
    <row r="78" spans="1:7" ht="12.75">
      <c r="A78" s="4"/>
      <c r="B78" s="4" t="s">
        <v>380</v>
      </c>
      <c r="C78" s="4"/>
      <c r="D78" s="4"/>
      <c r="E78" s="4"/>
      <c r="F78" s="23"/>
      <c r="G78" s="4"/>
    </row>
    <row r="79" spans="1:7" ht="12.75">
      <c r="A79" s="33" t="s">
        <v>290</v>
      </c>
      <c r="B79" s="4" t="s">
        <v>291</v>
      </c>
      <c r="C79" s="4"/>
      <c r="D79" s="4"/>
      <c r="E79" s="4"/>
      <c r="F79" s="23"/>
      <c r="G79" s="4"/>
    </row>
    <row r="80" spans="1:7" ht="12.75">
      <c r="A80" s="33" t="s">
        <v>292</v>
      </c>
      <c r="B80" s="4" t="s">
        <v>44</v>
      </c>
      <c r="C80" s="4"/>
      <c r="D80" s="4"/>
      <c r="E80" s="4"/>
      <c r="F80" s="23"/>
      <c r="G80" s="4"/>
    </row>
    <row r="81" spans="1:7" ht="12.75">
      <c r="A81" s="33" t="s">
        <v>314</v>
      </c>
      <c r="B81" s="4" t="s">
        <v>315</v>
      </c>
      <c r="C81" s="4"/>
      <c r="D81" s="4"/>
      <c r="E81" s="4"/>
      <c r="F81" s="23"/>
      <c r="G81" s="4"/>
    </row>
    <row r="82" spans="1:7" ht="12.75">
      <c r="A82" s="33" t="s">
        <v>307</v>
      </c>
      <c r="B82" s="4" t="s">
        <v>308</v>
      </c>
      <c r="C82" s="4"/>
      <c r="D82" s="4"/>
      <c r="E82" s="4"/>
      <c r="F82" s="23"/>
      <c r="G82" s="4"/>
    </row>
    <row r="83" spans="1:7" ht="12.75">
      <c r="A83" s="4"/>
      <c r="B83" s="4" t="s">
        <v>309</v>
      </c>
      <c r="C83" s="4"/>
      <c r="D83" s="4"/>
      <c r="E83" s="4"/>
      <c r="F83" s="23"/>
      <c r="G83" s="4"/>
    </row>
    <row r="84" spans="1:7" ht="12.75">
      <c r="A84" s="4"/>
      <c r="B84" s="4" t="s">
        <v>310</v>
      </c>
      <c r="C84" s="4"/>
      <c r="D84" s="4"/>
      <c r="E84" s="4"/>
      <c r="F84" s="23"/>
      <c r="G84" s="4" t="s">
        <v>311</v>
      </c>
    </row>
    <row r="85" spans="1:7" ht="12.75">
      <c r="A85" s="4"/>
      <c r="B85" s="4" t="s">
        <v>313</v>
      </c>
      <c r="C85" s="4"/>
      <c r="D85" s="4"/>
      <c r="E85" s="4"/>
      <c r="F85" s="23"/>
      <c r="G85" s="4"/>
    </row>
    <row r="86" spans="1:7" ht="12.75">
      <c r="A86" s="4"/>
      <c r="B86" s="4" t="s">
        <v>385</v>
      </c>
      <c r="C86" s="4"/>
      <c r="D86" s="4"/>
      <c r="E86" s="4"/>
      <c r="F86" s="23"/>
      <c r="G86" s="4"/>
    </row>
    <row r="87" spans="1:7" ht="12.75">
      <c r="A87" s="4"/>
      <c r="B87" s="4"/>
      <c r="C87" s="4"/>
      <c r="D87" s="4"/>
      <c r="E87" s="4"/>
      <c r="F87" s="23"/>
      <c r="G87" s="4"/>
    </row>
    <row r="88" spans="1:7" ht="12.75">
      <c r="A88" s="4" t="s">
        <v>238</v>
      </c>
      <c r="B88" s="4" t="s">
        <v>140</v>
      </c>
      <c r="C88" s="4"/>
      <c r="D88" s="4"/>
      <c r="E88" s="4"/>
      <c r="F88" s="23">
        <v>13</v>
      </c>
      <c r="G88" s="4"/>
    </row>
    <row r="89" spans="1:7" ht="12.75">
      <c r="A89" s="4" t="s">
        <v>239</v>
      </c>
      <c r="B89" s="4" t="s">
        <v>240</v>
      </c>
      <c r="C89" s="4"/>
      <c r="D89" s="4"/>
      <c r="E89" s="4"/>
      <c r="F89" s="23"/>
      <c r="G89" s="4"/>
    </row>
    <row r="90" spans="1:7" ht="12.75">
      <c r="A90" s="4"/>
      <c r="B90" s="4" t="s">
        <v>242</v>
      </c>
      <c r="C90" s="4"/>
      <c r="D90" s="4"/>
      <c r="E90" s="4"/>
      <c r="F90" s="23"/>
      <c r="G90" s="4"/>
    </row>
    <row r="91" spans="1:7" ht="12.75">
      <c r="A91" s="4"/>
      <c r="B91" s="4" t="s">
        <v>241</v>
      </c>
      <c r="C91" s="4"/>
      <c r="D91" s="4"/>
      <c r="E91" s="4"/>
      <c r="F91" s="23"/>
      <c r="G91" s="4"/>
    </row>
    <row r="92" spans="1:7" ht="12.75">
      <c r="A92" s="4"/>
      <c r="B92" s="4" t="s">
        <v>360</v>
      </c>
      <c r="C92" s="4"/>
      <c r="D92" s="4"/>
      <c r="E92" s="4"/>
      <c r="F92" s="23"/>
      <c r="G92" s="4"/>
    </row>
    <row r="93" spans="1:7" ht="12.75">
      <c r="A93" s="4"/>
      <c r="B93" s="4"/>
      <c r="C93" s="4"/>
      <c r="D93" s="4"/>
      <c r="E93" s="4"/>
      <c r="F93" s="23"/>
      <c r="G93" s="4"/>
    </row>
    <row r="94" spans="1:7" ht="12.75">
      <c r="A94" s="4" t="s">
        <v>243</v>
      </c>
      <c r="B94" s="4" t="s">
        <v>382</v>
      </c>
      <c r="C94" s="4">
        <v>1</v>
      </c>
      <c r="D94" s="4"/>
      <c r="E94" s="4"/>
      <c r="F94" s="23"/>
      <c r="G94" s="4"/>
    </row>
    <row r="95" spans="1:7" ht="12.75">
      <c r="A95" s="4"/>
      <c r="B95" s="4" t="s">
        <v>244</v>
      </c>
      <c r="C95" s="4"/>
      <c r="D95" s="4"/>
      <c r="E95" s="4"/>
      <c r="F95" s="23"/>
      <c r="G95" s="4"/>
    </row>
    <row r="96" spans="1:7" ht="12.75">
      <c r="A96" s="4"/>
      <c r="B96" s="4" t="s">
        <v>245</v>
      </c>
      <c r="C96" s="4"/>
      <c r="D96" s="4"/>
      <c r="E96" s="4"/>
      <c r="F96" s="23"/>
      <c r="G96" s="4"/>
    </row>
    <row r="97" spans="1:7" ht="12.75">
      <c r="A97" s="4"/>
      <c r="B97" s="4" t="s">
        <v>367</v>
      </c>
      <c r="C97" s="4"/>
      <c r="D97" s="4"/>
      <c r="E97" s="4"/>
      <c r="F97" s="23"/>
      <c r="G97" s="4"/>
    </row>
    <row r="98" spans="1:7" ht="12.75">
      <c r="A98" s="4"/>
      <c r="B98" s="4" t="s">
        <v>384</v>
      </c>
      <c r="C98" s="4"/>
      <c r="D98" s="4"/>
      <c r="E98" s="4"/>
      <c r="F98" s="23"/>
      <c r="G98" s="4"/>
    </row>
    <row r="99" spans="1:7" ht="12.75">
      <c r="A99" s="4"/>
      <c r="B99" s="4" t="s">
        <v>345</v>
      </c>
      <c r="C99" s="4"/>
      <c r="D99" s="4"/>
      <c r="E99" s="4"/>
      <c r="F99" s="23"/>
      <c r="G99" s="4"/>
    </row>
    <row r="100" spans="1:7" ht="12.75">
      <c r="A100" s="4"/>
      <c r="B100" s="4"/>
      <c r="C100" s="4"/>
      <c r="D100" s="4"/>
      <c r="E100" s="4"/>
      <c r="F100" s="23"/>
      <c r="G100" s="4"/>
    </row>
    <row r="101" spans="1:7" ht="12.75">
      <c r="A101" s="4" t="s">
        <v>19</v>
      </c>
      <c r="B101" s="4" t="s">
        <v>118</v>
      </c>
      <c r="C101" s="4">
        <v>1</v>
      </c>
      <c r="D101" s="4"/>
      <c r="E101" s="4"/>
      <c r="F101" s="23">
        <f>2*16+10</f>
        <v>42</v>
      </c>
      <c r="G101" s="4"/>
    </row>
    <row r="102" spans="1:7" ht="12.75">
      <c r="A102" s="4"/>
      <c r="B102" s="4" t="s">
        <v>121</v>
      </c>
      <c r="C102" s="4">
        <v>1</v>
      </c>
      <c r="D102" s="4"/>
      <c r="E102" s="4"/>
      <c r="F102" s="23">
        <v>3</v>
      </c>
      <c r="G102" s="4"/>
    </row>
    <row r="103" spans="1:7" ht="12.75">
      <c r="A103" s="4"/>
      <c r="B103" s="4" t="s">
        <v>122</v>
      </c>
      <c r="C103" s="4">
        <v>1</v>
      </c>
      <c r="D103" s="4"/>
      <c r="E103" s="4"/>
      <c r="F103" s="23">
        <v>15</v>
      </c>
      <c r="G103" s="4"/>
    </row>
    <row r="104" spans="1:7" ht="12.75">
      <c r="A104" s="4"/>
      <c r="B104" s="4" t="s">
        <v>47</v>
      </c>
      <c r="C104" s="4">
        <v>1</v>
      </c>
      <c r="D104" s="4"/>
      <c r="E104" s="4"/>
      <c r="F104" s="23">
        <v>5</v>
      </c>
      <c r="G104" s="4"/>
    </row>
    <row r="105" spans="1:7" ht="12.75">
      <c r="A105" s="4"/>
      <c r="B105" s="4"/>
      <c r="C105" s="4"/>
      <c r="D105" s="4"/>
      <c r="E105" s="4"/>
      <c r="F105" s="23"/>
      <c r="G105" s="4"/>
    </row>
    <row r="106" spans="1:7" ht="12.75">
      <c r="A106" s="4" t="s">
        <v>20</v>
      </c>
      <c r="B106" s="4" t="s">
        <v>318</v>
      </c>
      <c r="C106" s="4"/>
      <c r="D106" s="4"/>
      <c r="E106" s="4"/>
      <c r="F106" s="23"/>
      <c r="G106" s="4"/>
    </row>
    <row r="107" spans="1:7" ht="12.75">
      <c r="A107" s="4"/>
      <c r="B107" s="4" t="s">
        <v>246</v>
      </c>
      <c r="C107" s="4">
        <v>2</v>
      </c>
      <c r="D107" s="4"/>
      <c r="E107" s="4"/>
      <c r="F107" s="23">
        <v>2</v>
      </c>
      <c r="G107" s="4"/>
    </row>
    <row r="108" spans="1:7" ht="12.75">
      <c r="A108" s="4"/>
      <c r="B108" s="4" t="s">
        <v>323</v>
      </c>
      <c r="C108" s="4">
        <v>1</v>
      </c>
      <c r="D108" s="4"/>
      <c r="E108" s="4"/>
      <c r="F108" s="23">
        <v>2</v>
      </c>
      <c r="G108" s="4"/>
    </row>
    <row r="109" spans="1:7" ht="12.75">
      <c r="A109" s="4"/>
      <c r="B109" s="4" t="s">
        <v>21</v>
      </c>
      <c r="C109" s="4">
        <v>1</v>
      </c>
      <c r="D109" s="4"/>
      <c r="E109" s="4"/>
      <c r="F109" s="23">
        <v>2</v>
      </c>
      <c r="G109" s="4"/>
    </row>
    <row r="110" spans="1:7" ht="12.75">
      <c r="A110" s="4"/>
      <c r="B110" s="4" t="s">
        <v>22</v>
      </c>
      <c r="C110" s="4">
        <v>1</v>
      </c>
      <c r="D110" s="4"/>
      <c r="E110" s="4"/>
      <c r="F110" s="23">
        <v>1</v>
      </c>
      <c r="G110" s="4"/>
    </row>
    <row r="111" spans="1:7" ht="12.75">
      <c r="A111" s="4"/>
      <c r="B111" s="4" t="s">
        <v>247</v>
      </c>
      <c r="C111" s="4">
        <v>1</v>
      </c>
      <c r="D111" s="4"/>
      <c r="E111" s="4"/>
      <c r="F111" s="23">
        <v>3</v>
      </c>
      <c r="G111" s="4"/>
    </row>
    <row r="112" spans="1:7" ht="12.75">
      <c r="A112" s="4"/>
      <c r="B112" s="4" t="s">
        <v>23</v>
      </c>
      <c r="C112" s="4">
        <v>1</v>
      </c>
      <c r="D112" s="4"/>
      <c r="E112" s="4"/>
      <c r="F112" s="23">
        <v>1</v>
      </c>
      <c r="G112" s="4"/>
    </row>
    <row r="113" spans="1:7" ht="12.75">
      <c r="A113" s="4"/>
      <c r="B113" s="4" t="s">
        <v>24</v>
      </c>
      <c r="C113" s="4">
        <v>1</v>
      </c>
      <c r="D113" s="4"/>
      <c r="E113" s="4"/>
      <c r="F113" s="23">
        <v>2</v>
      </c>
      <c r="G113" s="4"/>
    </row>
    <row r="114" spans="2:7" ht="12.75">
      <c r="B114" s="4" t="s">
        <v>25</v>
      </c>
      <c r="C114" s="4">
        <v>1</v>
      </c>
      <c r="D114" s="4"/>
      <c r="E114" s="4"/>
      <c r="F114" s="23">
        <v>22</v>
      </c>
      <c r="G114" s="4"/>
    </row>
    <row r="115" spans="1:7" ht="12.75">
      <c r="A115" s="4"/>
      <c r="B115" s="4" t="s">
        <v>48</v>
      </c>
      <c r="C115" s="4">
        <v>1</v>
      </c>
      <c r="D115" s="4"/>
      <c r="E115" s="4"/>
      <c r="F115" s="23">
        <v>6</v>
      </c>
      <c r="G115" s="4"/>
    </row>
    <row r="116" spans="1:7" ht="12.75">
      <c r="A116" s="4"/>
      <c r="B116" s="4" t="s">
        <v>263</v>
      </c>
      <c r="C116" s="4">
        <v>1</v>
      </c>
      <c r="D116" s="4"/>
      <c r="E116" s="4">
        <v>3</v>
      </c>
      <c r="F116" s="23"/>
      <c r="G116" s="4"/>
    </row>
    <row r="117" spans="1:7" ht="12.75">
      <c r="A117" s="4"/>
      <c r="B117" s="4" t="s">
        <v>547</v>
      </c>
      <c r="C117" s="4">
        <v>1</v>
      </c>
      <c r="D117" s="4"/>
      <c r="E117" s="4"/>
      <c r="F117" s="23">
        <v>7</v>
      </c>
      <c r="G117" s="4"/>
    </row>
    <row r="118" spans="1:7" ht="12.75">
      <c r="A118" s="4"/>
      <c r="B118" s="4" t="s">
        <v>262</v>
      </c>
      <c r="C118" s="4">
        <v>1</v>
      </c>
      <c r="D118" s="4"/>
      <c r="E118" s="4"/>
      <c r="F118" s="23">
        <v>7</v>
      </c>
      <c r="G118" s="4"/>
    </row>
    <row r="119" spans="1:7" ht="12.75">
      <c r="A119" s="4"/>
      <c r="B119" s="4" t="s">
        <v>261</v>
      </c>
      <c r="C119" s="4">
        <v>1</v>
      </c>
      <c r="D119" s="4"/>
      <c r="E119" s="4">
        <v>8</v>
      </c>
      <c r="F119" s="23"/>
      <c r="G119" s="4"/>
    </row>
    <row r="120" spans="1:7" ht="12.75">
      <c r="A120" s="4"/>
      <c r="B120" s="4" t="s">
        <v>249</v>
      </c>
      <c r="C120" s="4">
        <v>1</v>
      </c>
      <c r="D120" s="4"/>
      <c r="E120" s="4"/>
      <c r="F120" s="23">
        <v>9</v>
      </c>
      <c r="G120" s="4"/>
    </row>
    <row r="121" spans="1:7" ht="12.75">
      <c r="A121" s="4"/>
      <c r="B121" s="4" t="s">
        <v>250</v>
      </c>
      <c r="C121" s="4">
        <v>1</v>
      </c>
      <c r="D121" s="4"/>
      <c r="E121" s="4"/>
      <c r="F121" s="23">
        <v>16</v>
      </c>
      <c r="G121" s="4"/>
    </row>
    <row r="122" spans="1:7" ht="12.75">
      <c r="A122" s="4"/>
      <c r="B122" s="4" t="s">
        <v>322</v>
      </c>
      <c r="C122" s="4">
        <v>1</v>
      </c>
      <c r="D122" s="4"/>
      <c r="E122" s="4">
        <v>13</v>
      </c>
      <c r="F122" s="23"/>
      <c r="G122" s="4"/>
    </row>
    <row r="123" spans="1:7" ht="12.75">
      <c r="A123" s="4"/>
      <c r="B123" s="4" t="s">
        <v>362</v>
      </c>
      <c r="C123" s="4">
        <v>1</v>
      </c>
      <c r="D123" s="4"/>
      <c r="E123" s="4"/>
      <c r="F123" s="23">
        <v>6</v>
      </c>
      <c r="G123" s="4"/>
    </row>
    <row r="124" spans="1:7" ht="12.75">
      <c r="A124" s="4"/>
      <c r="B124" s="4" t="s">
        <v>251</v>
      </c>
      <c r="C124" s="4">
        <v>1</v>
      </c>
      <c r="D124" s="4"/>
      <c r="E124" s="4"/>
      <c r="F124" s="23">
        <v>14</v>
      </c>
      <c r="G124" s="4"/>
    </row>
    <row r="125" spans="1:7" ht="12.75">
      <c r="A125" s="4"/>
      <c r="B125" s="4" t="s">
        <v>252</v>
      </c>
      <c r="C125" s="4">
        <v>1</v>
      </c>
      <c r="D125" s="4"/>
      <c r="E125" s="4">
        <v>8</v>
      </c>
      <c r="F125" s="23"/>
      <c r="G125" s="4"/>
    </row>
    <row r="126" spans="1:7" ht="12.75">
      <c r="A126" s="4"/>
      <c r="B126" s="4" t="s">
        <v>253</v>
      </c>
      <c r="C126" s="4">
        <v>1</v>
      </c>
      <c r="D126" s="4"/>
      <c r="E126" s="4">
        <v>25</v>
      </c>
      <c r="F126" s="23"/>
      <c r="G126" s="4" t="s">
        <v>254</v>
      </c>
    </row>
    <row r="127" spans="1:7" ht="12.75">
      <c r="A127" s="4"/>
      <c r="B127" s="4" t="s">
        <v>255</v>
      </c>
      <c r="C127" s="4">
        <v>1</v>
      </c>
      <c r="D127" s="4"/>
      <c r="E127" s="4">
        <v>54</v>
      </c>
      <c r="F127" s="23"/>
      <c r="G127" s="4" t="s">
        <v>363</v>
      </c>
    </row>
    <row r="128" spans="1:7" ht="12.75">
      <c r="A128" s="4"/>
      <c r="B128" s="4" t="s">
        <v>256</v>
      </c>
      <c r="C128" s="4">
        <v>2</v>
      </c>
      <c r="D128" s="4"/>
      <c r="E128" s="4"/>
      <c r="F128" s="23">
        <v>2</v>
      </c>
      <c r="G128" s="4"/>
    </row>
    <row r="129" spans="1:7" ht="12.75">
      <c r="A129" s="4"/>
      <c r="B129" s="4" t="s">
        <v>257</v>
      </c>
      <c r="C129" s="4">
        <v>1</v>
      </c>
      <c r="D129" s="4"/>
      <c r="E129" s="4"/>
      <c r="F129" s="23">
        <v>1</v>
      </c>
      <c r="G129" s="4"/>
    </row>
    <row r="130" spans="1:7" ht="12.75">
      <c r="A130" s="4"/>
      <c r="B130" s="4" t="s">
        <v>258</v>
      </c>
      <c r="C130" s="4">
        <v>3</v>
      </c>
      <c r="D130" s="4"/>
      <c r="E130" s="4"/>
      <c r="F130" s="23">
        <v>6</v>
      </c>
      <c r="G130" s="4"/>
    </row>
    <row r="131" spans="1:7" ht="12.75">
      <c r="A131" s="4"/>
      <c r="B131" s="4" t="s">
        <v>264</v>
      </c>
      <c r="C131" s="4">
        <v>1</v>
      </c>
      <c r="D131" s="4"/>
      <c r="E131" s="4"/>
      <c r="F131" s="23">
        <v>4</v>
      </c>
      <c r="G131" s="4"/>
    </row>
    <row r="132" spans="1:7" ht="12.75">
      <c r="A132" s="4"/>
      <c r="B132" s="4" t="s">
        <v>273</v>
      </c>
      <c r="C132" s="4">
        <v>1</v>
      </c>
      <c r="D132" s="4"/>
      <c r="E132" s="4">
        <v>2</v>
      </c>
      <c r="F132" s="23"/>
      <c r="G132" s="4" t="s">
        <v>363</v>
      </c>
    </row>
    <row r="133" spans="1:7" ht="12.75">
      <c r="A133" s="4"/>
      <c r="B133" s="4" t="s">
        <v>366</v>
      </c>
      <c r="C133" s="4">
        <v>1</v>
      </c>
      <c r="D133" s="4"/>
      <c r="E133" s="4"/>
      <c r="F133" s="23">
        <v>3</v>
      </c>
      <c r="G133" s="4"/>
    </row>
    <row r="134" spans="1:7" ht="12.75">
      <c r="A134" s="4"/>
      <c r="B134" s="4" t="s">
        <v>383</v>
      </c>
      <c r="C134" s="4">
        <v>1</v>
      </c>
      <c r="D134" s="4"/>
      <c r="E134" s="4"/>
      <c r="F134" s="23"/>
      <c r="G134" s="4"/>
    </row>
    <row r="135" spans="1:7" ht="12.75">
      <c r="A135" s="4"/>
      <c r="B135" s="4"/>
      <c r="C135" s="4"/>
      <c r="D135" s="4"/>
      <c r="E135" s="4"/>
      <c r="F135" s="23"/>
      <c r="G135" s="4"/>
    </row>
    <row r="136" spans="1:7" ht="12.75">
      <c r="A136" s="4" t="s">
        <v>319</v>
      </c>
      <c r="B136" s="4" t="s">
        <v>38</v>
      </c>
      <c r="C136" s="4">
        <v>1</v>
      </c>
      <c r="D136" s="4"/>
      <c r="E136" s="4">
        <v>13</v>
      </c>
      <c r="F136" s="23"/>
      <c r="G136" s="4" t="s">
        <v>260</v>
      </c>
    </row>
    <row r="137" spans="1:8" ht="12.75">
      <c r="A137" s="4"/>
      <c r="B137" s="4" t="s">
        <v>259</v>
      </c>
      <c r="C137" s="4">
        <v>1</v>
      </c>
      <c r="D137" s="4"/>
      <c r="E137" s="4">
        <v>20</v>
      </c>
      <c r="F137" s="23"/>
      <c r="G137" s="2" t="s">
        <v>260</v>
      </c>
      <c r="H137" s="4"/>
    </row>
    <row r="138" spans="1:7" ht="12.75">
      <c r="A138" s="5"/>
      <c r="B138" s="4" t="s">
        <v>274</v>
      </c>
      <c r="C138" s="4">
        <v>1</v>
      </c>
      <c r="D138" s="4"/>
      <c r="E138" s="4"/>
      <c r="F138" s="23"/>
      <c r="G138" s="4" t="s">
        <v>260</v>
      </c>
    </row>
    <row r="139" spans="1:7" ht="12.75">
      <c r="A139" s="4"/>
      <c r="B139" s="4" t="s">
        <v>248</v>
      </c>
      <c r="C139" s="4">
        <v>1</v>
      </c>
      <c r="D139" s="4"/>
      <c r="E139" s="4"/>
      <c r="F139" s="23"/>
      <c r="G139" s="4" t="s">
        <v>260</v>
      </c>
    </row>
    <row r="140" spans="1:7" ht="12.75">
      <c r="A140" s="5"/>
      <c r="B140" s="4" t="s">
        <v>275</v>
      </c>
      <c r="C140" s="4">
        <v>1</v>
      </c>
      <c r="D140" s="4"/>
      <c r="E140" s="4"/>
      <c r="F140" s="23"/>
      <c r="G140" s="4"/>
    </row>
    <row r="141" spans="1:7" ht="12.75">
      <c r="A141" s="5"/>
      <c r="B141" s="4"/>
      <c r="C141" s="4"/>
      <c r="D141" s="4"/>
      <c r="E141" s="4"/>
      <c r="F141" s="23"/>
      <c r="G141" s="4"/>
    </row>
    <row r="142" spans="1:8" ht="12.75">
      <c r="A142" s="5" t="s">
        <v>358</v>
      </c>
      <c r="B142" s="4" t="s">
        <v>320</v>
      </c>
      <c r="C142" s="4"/>
      <c r="D142" s="4"/>
      <c r="E142" s="4"/>
      <c r="F142" s="23">
        <f>SUM(F8:F141)</f>
        <v>366</v>
      </c>
      <c r="G142" s="34">
        <f>F142/16</f>
        <v>22.875</v>
      </c>
      <c r="H142" s="6" t="s">
        <v>317</v>
      </c>
    </row>
    <row r="143" spans="1:8" ht="12.75">
      <c r="A143" s="5" t="s">
        <v>359</v>
      </c>
      <c r="B143" s="4" t="s">
        <v>320</v>
      </c>
      <c r="C143" s="4"/>
      <c r="D143" s="4"/>
      <c r="E143" s="4">
        <f>SUM(E8:E142)</f>
        <v>150</v>
      </c>
      <c r="F143" s="23"/>
      <c r="G143" s="34">
        <f>E143/16</f>
        <v>9.375</v>
      </c>
      <c r="H143" s="6" t="s">
        <v>317</v>
      </c>
    </row>
    <row r="144" spans="1:7" ht="12.75">
      <c r="A144" s="5"/>
      <c r="B144" s="4"/>
      <c r="C144" s="4"/>
      <c r="D144" s="4"/>
      <c r="E144" s="4"/>
      <c r="F144" s="23"/>
      <c r="G144" s="4">
        <v>25</v>
      </c>
    </row>
    <row r="145" spans="1:7" ht="12.75" customHeight="1">
      <c r="A145" s="10" t="s">
        <v>40</v>
      </c>
      <c r="B145" s="4"/>
      <c r="C145" s="4"/>
      <c r="D145" s="4"/>
      <c r="E145" s="4"/>
      <c r="F145" s="23"/>
      <c r="G145" s="4"/>
    </row>
    <row r="146" spans="1:7" ht="12.75" customHeight="1">
      <c r="A146" s="10"/>
      <c r="B146" s="4"/>
      <c r="C146" s="4"/>
      <c r="D146" s="4"/>
      <c r="E146" s="4"/>
      <c r="F146" s="23"/>
      <c r="G146" s="4"/>
    </row>
    <row r="147" spans="1:7" ht="12.75" customHeight="1">
      <c r="A147" s="4" t="s">
        <v>46</v>
      </c>
      <c r="B147" s="4" t="s">
        <v>151</v>
      </c>
      <c r="C147" s="4">
        <v>1</v>
      </c>
      <c r="D147" s="4"/>
      <c r="E147" s="4"/>
      <c r="F147" s="23">
        <v>61</v>
      </c>
      <c r="G147" s="4"/>
    </row>
    <row r="148" spans="1:7" ht="12.75" customHeight="1">
      <c r="A148" s="4"/>
      <c r="B148" s="4" t="s">
        <v>49</v>
      </c>
      <c r="C148" s="4">
        <v>1</v>
      </c>
      <c r="D148" s="4" t="s">
        <v>128</v>
      </c>
      <c r="E148" s="4"/>
      <c r="F148" s="23">
        <v>4</v>
      </c>
      <c r="G148" s="4"/>
    </row>
    <row r="149" spans="1:7" ht="12.75">
      <c r="A149" s="4"/>
      <c r="B149" s="4" t="s">
        <v>152</v>
      </c>
      <c r="C149" s="4"/>
      <c r="D149" s="4"/>
      <c r="E149" s="4"/>
      <c r="F149" s="23"/>
      <c r="G149" s="4"/>
    </row>
    <row r="150" spans="1:7" ht="12.75">
      <c r="A150" s="4"/>
      <c r="B150" s="4" t="s">
        <v>18</v>
      </c>
      <c r="C150" s="4">
        <v>1</v>
      </c>
      <c r="D150" s="4"/>
      <c r="E150" s="4"/>
      <c r="F150" s="23">
        <v>2</v>
      </c>
      <c r="G150" s="4"/>
    </row>
    <row r="151" spans="1:7" ht="12.75">
      <c r="A151" s="4"/>
      <c r="B151" s="4" t="s">
        <v>546</v>
      </c>
      <c r="C151" s="4">
        <v>1</v>
      </c>
      <c r="D151" s="4"/>
      <c r="E151" s="4"/>
      <c r="F151" s="23">
        <v>8</v>
      </c>
      <c r="G151" s="4"/>
    </row>
    <row r="152" spans="1:7" ht="12.75">
      <c r="A152" s="4"/>
      <c r="B152" s="4"/>
      <c r="C152" s="4"/>
      <c r="D152" s="4"/>
      <c r="E152" s="4"/>
      <c r="F152" s="23"/>
      <c r="G152" s="4"/>
    </row>
    <row r="153" spans="1:7" ht="12.75">
      <c r="A153" s="4" t="s">
        <v>10</v>
      </c>
      <c r="B153" s="4" t="s">
        <v>150</v>
      </c>
      <c r="C153" s="4">
        <v>1</v>
      </c>
      <c r="D153" s="4"/>
      <c r="E153" s="4"/>
      <c r="F153" s="23">
        <f>4*16+12</f>
        <v>76</v>
      </c>
      <c r="G153" s="4"/>
    </row>
    <row r="154" spans="1:7" ht="12.75">
      <c r="A154" s="4"/>
      <c r="B154" s="4"/>
      <c r="C154" s="4"/>
      <c r="D154" s="4"/>
      <c r="E154" s="4"/>
      <c r="F154" s="23"/>
      <c r="G154" s="4"/>
    </row>
    <row r="155" spans="1:7" ht="12.75">
      <c r="A155" s="4" t="s">
        <v>137</v>
      </c>
      <c r="B155" s="4" t="s">
        <v>335</v>
      </c>
      <c r="C155" s="4">
        <v>1</v>
      </c>
      <c r="D155" s="4"/>
      <c r="E155" s="4"/>
      <c r="F155" s="23">
        <v>13</v>
      </c>
      <c r="G155" s="4"/>
    </row>
    <row r="156" spans="1:7" ht="12.75">
      <c r="A156" s="4"/>
      <c r="B156" s="4" t="s">
        <v>138</v>
      </c>
      <c r="C156" s="4">
        <v>1</v>
      </c>
      <c r="D156" s="4"/>
      <c r="E156" s="4"/>
      <c r="F156" s="23">
        <v>2</v>
      </c>
      <c r="G156" s="4"/>
    </row>
    <row r="157" spans="1:7" ht="12.75">
      <c r="A157" s="4"/>
      <c r="B157" s="4" t="s">
        <v>332</v>
      </c>
      <c r="C157" s="4">
        <v>1</v>
      </c>
      <c r="D157" s="4"/>
      <c r="E157" s="4"/>
      <c r="F157" s="23">
        <v>9</v>
      </c>
      <c r="G157" s="4"/>
    </row>
    <row r="158" spans="1:7" ht="12.75">
      <c r="A158" s="4"/>
      <c r="B158" s="4" t="s">
        <v>336</v>
      </c>
      <c r="C158" s="4">
        <v>1</v>
      </c>
      <c r="D158" s="4"/>
      <c r="E158" s="4"/>
      <c r="F158" s="23">
        <v>9</v>
      </c>
      <c r="G158" s="4"/>
    </row>
    <row r="159" spans="1:7" ht="12.75">
      <c r="A159" s="4"/>
      <c r="B159" s="4" t="s">
        <v>333</v>
      </c>
      <c r="C159" s="4">
        <v>1</v>
      </c>
      <c r="D159" s="4"/>
      <c r="E159" s="4"/>
      <c r="F159" s="23">
        <v>2</v>
      </c>
      <c r="G159" s="4"/>
    </row>
    <row r="160" spans="1:7" ht="12.75">
      <c r="A160" s="4"/>
      <c r="B160" s="4" t="s">
        <v>337</v>
      </c>
      <c r="C160" s="4">
        <v>1</v>
      </c>
      <c r="D160" s="4"/>
      <c r="E160" s="4"/>
      <c r="F160" s="23">
        <v>5</v>
      </c>
      <c r="G160" s="4"/>
    </row>
    <row r="161" spans="1:7" ht="12.75">
      <c r="A161" s="4"/>
      <c r="B161" s="4" t="s">
        <v>339</v>
      </c>
      <c r="C161" s="4">
        <v>1</v>
      </c>
      <c r="D161" s="4"/>
      <c r="E161" s="4"/>
      <c r="F161" s="23">
        <v>3</v>
      </c>
      <c r="G161" s="4" t="s">
        <v>334</v>
      </c>
    </row>
    <row r="162" spans="1:7" ht="12.75">
      <c r="A162" s="4"/>
      <c r="B162" s="4" t="s">
        <v>357</v>
      </c>
      <c r="C162" s="4">
        <v>1</v>
      </c>
      <c r="D162" s="4"/>
      <c r="E162" s="4"/>
      <c r="F162" s="23">
        <v>7</v>
      </c>
      <c r="G162" s="4"/>
    </row>
    <row r="163" spans="1:7" ht="12.75">
      <c r="A163" s="4"/>
      <c r="C163" s="4" t="s">
        <v>128</v>
      </c>
      <c r="D163" s="4"/>
      <c r="E163" s="4"/>
      <c r="F163" s="23"/>
      <c r="G163" s="4"/>
    </row>
    <row r="164" spans="1:7" ht="12.75">
      <c r="A164" s="4" t="s">
        <v>139</v>
      </c>
      <c r="B164" s="4" t="s">
        <v>140</v>
      </c>
      <c r="C164" s="4">
        <v>1</v>
      </c>
      <c r="D164" s="4"/>
      <c r="E164" s="4"/>
      <c r="F164" s="23">
        <v>10</v>
      </c>
      <c r="G164" s="4"/>
    </row>
    <row r="165" spans="1:7" ht="12.75">
      <c r="A165" s="4"/>
      <c r="B165" s="4" t="s">
        <v>144</v>
      </c>
      <c r="C165" s="4"/>
      <c r="D165" s="4"/>
      <c r="E165" s="4"/>
      <c r="F165" s="23"/>
      <c r="G165" s="4"/>
    </row>
    <row r="166" spans="1:7" ht="12.75">
      <c r="A166" s="4"/>
      <c r="B166" s="4" t="s">
        <v>145</v>
      </c>
      <c r="C166" s="4" t="s">
        <v>128</v>
      </c>
      <c r="D166" s="4"/>
      <c r="E166" s="4"/>
      <c r="F166" s="23"/>
      <c r="G166" s="4"/>
    </row>
    <row r="167" spans="1:7" ht="12.75">
      <c r="A167" s="4"/>
      <c r="B167" s="4" t="s">
        <v>356</v>
      </c>
      <c r="C167" s="4"/>
      <c r="D167" s="4"/>
      <c r="E167" s="4"/>
      <c r="F167" s="23"/>
      <c r="G167" s="4"/>
    </row>
    <row r="168" spans="1:7" ht="12.75">
      <c r="A168" s="4"/>
      <c r="B168" s="4" t="s">
        <v>146</v>
      </c>
      <c r="C168" s="4"/>
      <c r="D168" s="4"/>
      <c r="E168" s="4"/>
      <c r="F168" s="23"/>
      <c r="G168" s="4"/>
    </row>
    <row r="169" spans="1:7" ht="12.75">
      <c r="A169" s="4"/>
      <c r="B169" s="4" t="s">
        <v>147</v>
      </c>
      <c r="C169" s="4"/>
      <c r="D169" s="4"/>
      <c r="E169" s="4"/>
      <c r="F169" s="23"/>
      <c r="G169" s="4"/>
    </row>
    <row r="170" spans="1:7" ht="12.75">
      <c r="A170" s="4"/>
      <c r="B170" s="4" t="s">
        <v>17</v>
      </c>
      <c r="C170" s="4"/>
      <c r="D170" s="4"/>
      <c r="E170" s="4"/>
      <c r="F170" s="23"/>
      <c r="G170" s="4"/>
    </row>
    <row r="171" spans="1:7" ht="12.75">
      <c r="A171" s="4"/>
      <c r="B171" s="4" t="s">
        <v>148</v>
      </c>
      <c r="C171" s="4"/>
      <c r="D171" s="4"/>
      <c r="E171" s="4"/>
      <c r="F171" s="23"/>
      <c r="G171" s="4"/>
    </row>
    <row r="172" spans="1:7" ht="12.75">
      <c r="A172" s="4"/>
      <c r="B172" s="4" t="s">
        <v>149</v>
      </c>
      <c r="C172" s="4"/>
      <c r="D172" s="4"/>
      <c r="E172" s="4"/>
      <c r="F172" s="23"/>
      <c r="G172" s="4"/>
    </row>
    <row r="173" spans="1:7" ht="12.75">
      <c r="A173" s="4"/>
      <c r="B173" s="4"/>
      <c r="C173" s="4"/>
      <c r="D173" s="4"/>
      <c r="E173" s="4"/>
      <c r="F173" s="23"/>
      <c r="G173" s="4"/>
    </row>
    <row r="174" spans="1:7" ht="12.75">
      <c r="A174" s="4" t="s">
        <v>141</v>
      </c>
      <c r="B174" s="4" t="s">
        <v>142</v>
      </c>
      <c r="C174" s="4">
        <v>1</v>
      </c>
      <c r="D174" s="4"/>
      <c r="E174" s="4"/>
      <c r="F174" s="23">
        <v>4</v>
      </c>
      <c r="G174" s="4"/>
    </row>
    <row r="175" spans="1:7" ht="12.75">
      <c r="A175" s="4"/>
      <c r="B175" s="4" t="s">
        <v>14</v>
      </c>
      <c r="C175" s="4"/>
      <c r="D175" s="4"/>
      <c r="E175" s="4"/>
      <c r="F175" s="23"/>
      <c r="G175" s="4"/>
    </row>
    <row r="176" spans="1:7" ht="12.75">
      <c r="A176" s="4"/>
      <c r="B176" s="4" t="s">
        <v>37</v>
      </c>
      <c r="C176" s="4"/>
      <c r="D176" s="4"/>
      <c r="E176" s="4"/>
      <c r="F176" s="23"/>
      <c r="G176" s="4"/>
    </row>
    <row r="177" ht="12.75">
      <c r="B177" s="24" t="s">
        <v>16</v>
      </c>
    </row>
    <row r="178" spans="1:7" ht="12.75">
      <c r="A178" s="5"/>
      <c r="B178" s="4" t="s">
        <v>143</v>
      </c>
      <c r="C178" s="4"/>
      <c r="D178" s="4"/>
      <c r="E178" s="4"/>
      <c r="F178" s="23"/>
      <c r="G178" s="4"/>
    </row>
    <row r="179" spans="1:7" ht="12.75">
      <c r="A179" s="5"/>
      <c r="B179" s="4"/>
      <c r="C179" s="4"/>
      <c r="D179" s="4"/>
      <c r="E179" s="4"/>
      <c r="F179" s="23"/>
      <c r="G179" s="4"/>
    </row>
    <row r="180" spans="1:7" ht="12.75">
      <c r="A180" s="4" t="s">
        <v>243</v>
      </c>
      <c r="B180" s="4" t="s">
        <v>341</v>
      </c>
      <c r="C180" s="4">
        <v>1</v>
      </c>
      <c r="D180" s="4"/>
      <c r="E180" s="4"/>
      <c r="F180" s="23">
        <v>1</v>
      </c>
      <c r="G180" s="4"/>
    </row>
    <row r="181" spans="1:7" ht="12.75">
      <c r="A181" s="4"/>
      <c r="B181" s="4" t="s">
        <v>342</v>
      </c>
      <c r="C181" s="4"/>
      <c r="D181" s="4"/>
      <c r="E181" s="4"/>
      <c r="F181" s="23"/>
      <c r="G181" s="4"/>
    </row>
    <row r="182" spans="1:7" ht="12.75">
      <c r="A182" s="4"/>
      <c r="B182" s="4" t="s">
        <v>343</v>
      </c>
      <c r="C182" s="4"/>
      <c r="D182" s="4"/>
      <c r="E182" s="4"/>
      <c r="F182" s="23"/>
      <c r="G182" s="4"/>
    </row>
    <row r="183" spans="1:7" ht="12.75">
      <c r="A183" s="4"/>
      <c r="B183" s="4" t="s">
        <v>344</v>
      </c>
      <c r="C183" s="4"/>
      <c r="D183" s="4"/>
      <c r="E183" s="4"/>
      <c r="F183" s="23"/>
      <c r="G183" s="4"/>
    </row>
    <row r="184" spans="1:7" ht="12.75">
      <c r="A184" s="4"/>
      <c r="B184" s="4" t="s">
        <v>345</v>
      </c>
      <c r="C184" s="4"/>
      <c r="D184" s="4"/>
      <c r="E184" s="4"/>
      <c r="F184" s="23"/>
      <c r="G184" s="4"/>
    </row>
    <row r="185" spans="1:7" ht="12.75">
      <c r="A185" s="5"/>
      <c r="C185" s="4"/>
      <c r="D185" s="4"/>
      <c r="E185" s="4"/>
      <c r="F185" s="23"/>
      <c r="G185" s="4"/>
    </row>
    <row r="186" spans="1:7" ht="12.75">
      <c r="A186" s="4" t="s">
        <v>338</v>
      </c>
      <c r="B186" s="24" t="s">
        <v>259</v>
      </c>
      <c r="C186" s="4"/>
      <c r="D186" s="4"/>
      <c r="E186" s="4">
        <v>22</v>
      </c>
      <c r="F186" s="23"/>
      <c r="G186" s="4" t="s">
        <v>347</v>
      </c>
    </row>
    <row r="187" spans="1:7" ht="12.75">
      <c r="A187" s="5"/>
      <c r="B187" s="4" t="s">
        <v>38</v>
      </c>
      <c r="C187" s="4"/>
      <c r="D187" s="4"/>
      <c r="E187" s="4">
        <v>14</v>
      </c>
      <c r="F187" s="23"/>
      <c r="G187" s="4" t="s">
        <v>347</v>
      </c>
    </row>
    <row r="188" spans="1:7" ht="12.75">
      <c r="A188" s="5"/>
      <c r="B188" s="4" t="s">
        <v>346</v>
      </c>
      <c r="C188" s="4"/>
      <c r="D188" s="4"/>
      <c r="E188" s="4"/>
      <c r="F188" s="23"/>
      <c r="G188" s="4" t="s">
        <v>347</v>
      </c>
    </row>
    <row r="189" spans="1:7" ht="12.75">
      <c r="A189" s="5"/>
      <c r="B189" s="4" t="s">
        <v>274</v>
      </c>
      <c r="C189" s="4"/>
      <c r="D189" s="4"/>
      <c r="E189" s="4">
        <v>8</v>
      </c>
      <c r="F189" s="23"/>
      <c r="G189" s="4" t="s">
        <v>347</v>
      </c>
    </row>
    <row r="190" spans="1:7" ht="12.75">
      <c r="A190" s="5"/>
      <c r="B190" s="4" t="s">
        <v>248</v>
      </c>
      <c r="C190" s="4"/>
      <c r="D190" s="4"/>
      <c r="E190" s="4">
        <v>5</v>
      </c>
      <c r="F190" s="23"/>
      <c r="G190" s="4" t="s">
        <v>347</v>
      </c>
    </row>
    <row r="192" spans="1:7" ht="12.75">
      <c r="A192" s="4" t="s">
        <v>19</v>
      </c>
      <c r="B192" s="4" t="s">
        <v>119</v>
      </c>
      <c r="C192" s="4">
        <v>1</v>
      </c>
      <c r="D192" s="4"/>
      <c r="E192" s="4"/>
      <c r="F192" s="23">
        <f>3*16+11</f>
        <v>59</v>
      </c>
      <c r="G192" s="4"/>
    </row>
    <row r="193" spans="1:7" ht="12.75">
      <c r="A193" s="4"/>
      <c r="B193" s="4" t="s">
        <v>117</v>
      </c>
      <c r="C193" s="4">
        <v>1</v>
      </c>
      <c r="D193" s="4"/>
      <c r="E193" s="4"/>
      <c r="F193" s="23">
        <v>4</v>
      </c>
      <c r="G193" s="4"/>
    </row>
    <row r="194" spans="1:7" ht="12.75">
      <c r="A194" s="4"/>
      <c r="B194" s="4" t="s">
        <v>120</v>
      </c>
      <c r="C194" s="4">
        <v>1</v>
      </c>
      <c r="D194" s="4"/>
      <c r="E194" s="4"/>
      <c r="F194" s="23">
        <v>10</v>
      </c>
      <c r="G194" s="4"/>
    </row>
    <row r="195" spans="1:7" ht="12.75">
      <c r="A195" s="4"/>
      <c r="B195" s="4" t="s">
        <v>123</v>
      </c>
      <c r="C195" s="4">
        <v>1</v>
      </c>
      <c r="D195" s="4"/>
      <c r="E195" s="4"/>
      <c r="F195" s="23">
        <v>4</v>
      </c>
      <c r="G195" s="4"/>
    </row>
    <row r="196" spans="1:7" ht="12.75">
      <c r="A196" s="4"/>
      <c r="B196" s="4"/>
      <c r="C196" s="4"/>
      <c r="D196" s="4"/>
      <c r="E196" s="4"/>
      <c r="F196" s="23"/>
      <c r="G196" s="4"/>
    </row>
    <row r="197" spans="1:7" ht="12.75">
      <c r="A197" s="4" t="s">
        <v>15</v>
      </c>
      <c r="B197" s="4" t="s">
        <v>26</v>
      </c>
      <c r="C197" s="4">
        <v>1</v>
      </c>
      <c r="D197" s="4"/>
      <c r="E197" s="4"/>
      <c r="F197" s="23">
        <v>7</v>
      </c>
      <c r="G197" s="4"/>
    </row>
    <row r="198" spans="1:7" ht="12.75" customHeight="1">
      <c r="A198" s="4"/>
      <c r="B198" s="4" t="s">
        <v>127</v>
      </c>
      <c r="C198" s="4">
        <v>1</v>
      </c>
      <c r="D198" s="4" t="s">
        <v>128</v>
      </c>
      <c r="E198" s="4"/>
      <c r="F198" s="23">
        <v>2</v>
      </c>
      <c r="G198" s="4"/>
    </row>
    <row r="199" spans="1:7" ht="12.75">
      <c r="A199" s="4"/>
      <c r="B199" s="4" t="s">
        <v>27</v>
      </c>
      <c r="C199" s="4">
        <v>1</v>
      </c>
      <c r="D199" s="4"/>
      <c r="E199" s="4"/>
      <c r="F199" s="23">
        <v>3</v>
      </c>
      <c r="G199" s="4"/>
    </row>
    <row r="200" spans="1:7" ht="12.75">
      <c r="A200" s="4"/>
      <c r="B200" s="4"/>
      <c r="C200" s="4"/>
      <c r="D200" s="4"/>
      <c r="E200" s="4"/>
      <c r="F200" s="23"/>
      <c r="G200" s="4"/>
    </row>
    <row r="201" spans="1:7" ht="12.75">
      <c r="A201" s="4" t="s">
        <v>50</v>
      </c>
      <c r="B201" s="4" t="s">
        <v>126</v>
      </c>
      <c r="C201" s="4">
        <v>1</v>
      </c>
      <c r="D201" s="4"/>
      <c r="E201" s="4"/>
      <c r="F201" s="23">
        <v>4</v>
      </c>
      <c r="G201" s="4"/>
    </row>
    <row r="202" spans="1:7" ht="12.75">
      <c r="A202" s="4"/>
      <c r="B202" s="4" t="s">
        <v>340</v>
      </c>
      <c r="C202" s="4"/>
      <c r="D202" s="4">
        <v>1</v>
      </c>
      <c r="E202" s="4"/>
      <c r="F202" s="23"/>
      <c r="G202" s="4"/>
    </row>
    <row r="203" spans="1:7" ht="12.75">
      <c r="A203" s="4"/>
      <c r="B203" s="4" t="s">
        <v>125</v>
      </c>
      <c r="C203" s="4">
        <v>3</v>
      </c>
      <c r="D203" s="4"/>
      <c r="E203" s="4"/>
      <c r="F203" s="23">
        <v>9</v>
      </c>
      <c r="G203" s="4"/>
    </row>
    <row r="204" spans="1:7" ht="12.75">
      <c r="A204" s="4"/>
      <c r="B204" s="4" t="s">
        <v>124</v>
      </c>
      <c r="C204" s="4">
        <v>3</v>
      </c>
      <c r="D204" s="4"/>
      <c r="E204" s="4"/>
      <c r="F204" s="23">
        <v>6</v>
      </c>
      <c r="G204" s="4"/>
    </row>
    <row r="205" spans="1:7" ht="12.75">
      <c r="A205" s="4"/>
      <c r="B205" s="4" t="s">
        <v>134</v>
      </c>
      <c r="C205" s="4">
        <v>1</v>
      </c>
      <c r="D205" s="4"/>
      <c r="E205" s="4"/>
      <c r="F205" s="23">
        <v>1</v>
      </c>
      <c r="G205" s="4"/>
    </row>
    <row r="206" spans="1:7" ht="12.75">
      <c r="A206" s="4"/>
      <c r="B206" s="4" t="s">
        <v>136</v>
      </c>
      <c r="C206" s="4">
        <v>1</v>
      </c>
      <c r="D206" s="4"/>
      <c r="E206" s="4"/>
      <c r="F206" s="23">
        <v>2</v>
      </c>
      <c r="G206" s="4"/>
    </row>
    <row r="207" spans="1:7" ht="12.75">
      <c r="A207" s="4"/>
      <c r="B207" s="4" t="s">
        <v>135</v>
      </c>
      <c r="C207" s="4">
        <v>1</v>
      </c>
      <c r="D207" s="4"/>
      <c r="E207" s="4"/>
      <c r="F207" s="23">
        <v>1</v>
      </c>
      <c r="G207" s="4"/>
    </row>
    <row r="208" spans="1:7" ht="12.75">
      <c r="A208" s="4"/>
      <c r="B208" s="4" t="s">
        <v>39</v>
      </c>
      <c r="C208" s="4">
        <v>1</v>
      </c>
      <c r="D208" s="4"/>
      <c r="E208" s="4"/>
      <c r="F208" s="23">
        <v>14</v>
      </c>
      <c r="G208" s="4"/>
    </row>
    <row r="209" spans="1:7" ht="12.75">
      <c r="A209" s="4"/>
      <c r="B209" s="4" t="s">
        <v>129</v>
      </c>
      <c r="C209" s="4">
        <v>1</v>
      </c>
      <c r="D209" s="4"/>
      <c r="E209" s="4"/>
      <c r="F209" s="23">
        <v>8</v>
      </c>
      <c r="G209" s="4"/>
    </row>
    <row r="210" spans="1:7" ht="12.75">
      <c r="A210" s="4"/>
      <c r="B210" s="4" t="s">
        <v>130</v>
      </c>
      <c r="C210" s="4">
        <v>1</v>
      </c>
      <c r="D210" s="4"/>
      <c r="E210" s="4"/>
      <c r="F210" s="23">
        <v>8</v>
      </c>
      <c r="G210" s="4"/>
    </row>
    <row r="211" spans="1:7" ht="12.75">
      <c r="A211" s="4"/>
      <c r="B211" s="4" t="s">
        <v>131</v>
      </c>
      <c r="C211" s="4">
        <v>1</v>
      </c>
      <c r="D211" s="4"/>
      <c r="E211" s="4"/>
      <c r="F211" s="23">
        <v>24</v>
      </c>
      <c r="G211" s="4"/>
    </row>
    <row r="212" spans="1:7" ht="12.75">
      <c r="A212" s="4"/>
      <c r="B212" s="4" t="s">
        <v>132</v>
      </c>
      <c r="C212" s="4">
        <v>1</v>
      </c>
      <c r="D212" s="4"/>
      <c r="E212" s="4"/>
      <c r="F212" s="23">
        <v>15</v>
      </c>
      <c r="G212" s="4"/>
    </row>
    <row r="213" spans="2:7" ht="12.75">
      <c r="B213" s="4" t="s">
        <v>133</v>
      </c>
      <c r="C213" s="4">
        <v>1</v>
      </c>
      <c r="D213" s="4"/>
      <c r="E213" s="4"/>
      <c r="F213" s="23">
        <v>10</v>
      </c>
      <c r="G213" s="23"/>
    </row>
    <row r="214" spans="2:7" ht="12.75">
      <c r="B214" s="4" t="s">
        <v>348</v>
      </c>
      <c r="C214" s="4">
        <v>1</v>
      </c>
      <c r="D214" s="4"/>
      <c r="E214" s="4">
        <v>16</v>
      </c>
      <c r="F214" s="23"/>
      <c r="G214" s="23"/>
    </row>
    <row r="215" spans="2:7" ht="12.75">
      <c r="B215" s="4" t="s">
        <v>349</v>
      </c>
      <c r="C215" s="4">
        <v>1</v>
      </c>
      <c r="D215" s="4"/>
      <c r="E215" s="4">
        <v>5</v>
      </c>
      <c r="F215" s="23"/>
      <c r="G215" s="23"/>
    </row>
    <row r="216" spans="2:7" ht="12.75">
      <c r="B216" s="4" t="s">
        <v>361</v>
      </c>
      <c r="C216" s="4">
        <v>1</v>
      </c>
      <c r="D216" s="4"/>
      <c r="E216" s="4"/>
      <c r="F216" s="23">
        <v>9</v>
      </c>
      <c r="G216" s="23"/>
    </row>
    <row r="217" spans="2:7" ht="12.75">
      <c r="B217" s="4" t="s">
        <v>350</v>
      </c>
      <c r="C217" s="4">
        <v>1</v>
      </c>
      <c r="D217" s="4"/>
      <c r="E217" s="4"/>
      <c r="F217" s="23">
        <v>3</v>
      </c>
      <c r="G217" s="23"/>
    </row>
    <row r="218" spans="2:7" ht="12.75">
      <c r="B218" s="4" t="s">
        <v>351</v>
      </c>
      <c r="C218" s="4">
        <v>1</v>
      </c>
      <c r="D218" s="4"/>
      <c r="E218" s="4"/>
      <c r="F218" s="23">
        <v>2</v>
      </c>
      <c r="G218" s="23"/>
    </row>
    <row r="219" spans="2:7" ht="12.75">
      <c r="B219" s="4" t="s">
        <v>273</v>
      </c>
      <c r="C219" s="4">
        <v>1</v>
      </c>
      <c r="D219" s="4"/>
      <c r="E219" s="4"/>
      <c r="F219" s="23">
        <v>2</v>
      </c>
      <c r="G219" s="23"/>
    </row>
    <row r="220" spans="2:7" ht="12.75">
      <c r="B220" s="4" t="s">
        <v>352</v>
      </c>
      <c r="C220" s="4">
        <v>1</v>
      </c>
      <c r="D220" s="4"/>
      <c r="E220" s="4">
        <v>32</v>
      </c>
      <c r="F220" s="23"/>
      <c r="G220" s="23"/>
    </row>
    <row r="221" spans="2:7" ht="12.75">
      <c r="B221" s="4" t="s">
        <v>364</v>
      </c>
      <c r="C221" s="4">
        <v>1</v>
      </c>
      <c r="D221" s="4"/>
      <c r="E221" s="4"/>
      <c r="F221" s="23">
        <v>3</v>
      </c>
      <c r="G221" s="23"/>
    </row>
    <row r="222" spans="2:7" ht="12.75">
      <c r="B222" s="4"/>
      <c r="C222" s="4"/>
      <c r="D222" s="4"/>
      <c r="E222" s="4"/>
      <c r="F222" s="23"/>
      <c r="G222" s="23"/>
    </row>
    <row r="223" spans="1:7" ht="12.75">
      <c r="A223" s="2" t="s">
        <v>353</v>
      </c>
      <c r="B223" s="4" t="s">
        <v>354</v>
      </c>
      <c r="C223" s="4">
        <v>1</v>
      </c>
      <c r="D223" s="4"/>
      <c r="E223" s="4"/>
      <c r="F223" s="23">
        <v>1</v>
      </c>
      <c r="G223" s="23"/>
    </row>
    <row r="224" spans="2:7" ht="12.75">
      <c r="B224" s="4" t="s">
        <v>355</v>
      </c>
      <c r="C224" s="4">
        <v>1</v>
      </c>
      <c r="D224" s="4"/>
      <c r="E224" s="4">
        <v>20</v>
      </c>
      <c r="F224" s="23"/>
      <c r="G224" s="23"/>
    </row>
    <row r="225" spans="2:7" ht="12.75">
      <c r="B225" s="4" t="s">
        <v>365</v>
      </c>
      <c r="C225" s="4">
        <v>1</v>
      </c>
      <c r="D225" s="4"/>
      <c r="E225" s="4"/>
      <c r="F225" s="23">
        <v>6</v>
      </c>
      <c r="G225" s="23"/>
    </row>
    <row r="226" spans="2:7" ht="12.75">
      <c r="B226" s="4"/>
      <c r="C226" s="4"/>
      <c r="D226" s="4"/>
      <c r="E226" s="4"/>
      <c r="F226" s="23"/>
      <c r="G226" s="23"/>
    </row>
    <row r="227" spans="1:7" ht="12.75">
      <c r="A227" s="7" t="s">
        <v>358</v>
      </c>
      <c r="F227" s="21">
        <f>SUM(F147:F226)</f>
        <v>433</v>
      </c>
      <c r="G227" s="2">
        <f>F227/16</f>
        <v>27.0625</v>
      </c>
    </row>
    <row r="228" spans="1:7" ht="12.75">
      <c r="A228" s="7" t="s">
        <v>359</v>
      </c>
      <c r="E228" s="21">
        <f>SUM(E148:E227)</f>
        <v>122</v>
      </c>
      <c r="G228" s="2">
        <f>E228/16</f>
        <v>7.625</v>
      </c>
    </row>
    <row r="241" ht="12.75">
      <c r="A241" s="6"/>
    </row>
    <row r="249" ht="12.75">
      <c r="A249" s="1"/>
    </row>
    <row r="250" ht="12.75">
      <c r="A250" s="7"/>
    </row>
    <row r="251" ht="12.75">
      <c r="A251" s="6"/>
    </row>
    <row r="252" ht="12.75">
      <c r="A252" s="6"/>
    </row>
    <row r="262" ht="12.75">
      <c r="A262" s="6"/>
    </row>
    <row r="263" ht="12.75">
      <c r="A263" s="6"/>
    </row>
    <row r="264" ht="12.75">
      <c r="A264" s="6"/>
    </row>
  </sheetData>
  <printOptions gridLines="1"/>
  <pageMargins left="0.5" right="0.5" top="0.5"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E60"/>
  <sheetViews>
    <sheetView workbookViewId="0" topLeftCell="A1">
      <selection activeCell="F63" sqref="F63"/>
    </sheetView>
  </sheetViews>
  <sheetFormatPr defaultColWidth="9.140625" defaultRowHeight="12.75"/>
  <cols>
    <col min="1" max="1" width="9.140625" style="17" customWidth="1"/>
    <col min="2" max="2" width="23.57421875" style="0" customWidth="1"/>
  </cols>
  <sheetData>
    <row r="1" spans="1:3" s="15" customFormat="1" ht="12.75">
      <c r="A1" s="16"/>
      <c r="C1" s="15" t="s">
        <v>56</v>
      </c>
    </row>
    <row r="2" spans="1:5" s="15" customFormat="1" ht="12.75">
      <c r="A2" s="16" t="s">
        <v>63</v>
      </c>
      <c r="B2" s="15" t="s">
        <v>64</v>
      </c>
      <c r="C2" s="15" t="s">
        <v>60</v>
      </c>
      <c r="D2" s="15" t="s">
        <v>57</v>
      </c>
      <c r="E2" s="15" t="s">
        <v>96</v>
      </c>
    </row>
    <row r="3" spans="1:4" s="20" customFormat="1" ht="12.75">
      <c r="A3" s="19">
        <f>52.43+14.98+14.98+7.49+7.49</f>
        <v>97.36999999999999</v>
      </c>
      <c r="B3" s="20" t="s">
        <v>98</v>
      </c>
      <c r="D3" s="20" t="s">
        <v>58</v>
      </c>
    </row>
    <row r="4" spans="1:4" s="20" customFormat="1" ht="12.75">
      <c r="A4" s="19">
        <v>200.81</v>
      </c>
      <c r="B4" s="20" t="s">
        <v>99</v>
      </c>
      <c r="D4" s="20" t="s">
        <v>58</v>
      </c>
    </row>
    <row r="5" spans="1:5" ht="12.75">
      <c r="A5" s="17">
        <v>12.45</v>
      </c>
      <c r="B5" t="s">
        <v>52</v>
      </c>
      <c r="C5">
        <f>5*16</f>
        <v>80</v>
      </c>
      <c r="D5" t="s">
        <v>101</v>
      </c>
      <c r="E5" t="s">
        <v>77</v>
      </c>
    </row>
    <row r="6" spans="1:5" ht="12.75">
      <c r="A6" s="17">
        <v>9.56</v>
      </c>
      <c r="B6" t="s">
        <v>53</v>
      </c>
      <c r="C6">
        <f>4*16</f>
        <v>64</v>
      </c>
      <c r="D6" t="s">
        <v>101</v>
      </c>
      <c r="E6" t="s">
        <v>77</v>
      </c>
    </row>
    <row r="7" spans="1:5" ht="12.75">
      <c r="A7" s="17">
        <v>6.58</v>
      </c>
      <c r="B7" t="s">
        <v>54</v>
      </c>
      <c r="C7">
        <v>32</v>
      </c>
      <c r="D7" t="s">
        <v>100</v>
      </c>
      <c r="E7" t="s">
        <v>77</v>
      </c>
    </row>
    <row r="8" spans="1:5" ht="12.75">
      <c r="A8" s="17">
        <v>7.17</v>
      </c>
      <c r="B8" t="s">
        <v>55</v>
      </c>
      <c r="C8">
        <v>32</v>
      </c>
      <c r="D8" t="s">
        <v>101</v>
      </c>
      <c r="E8" t="s">
        <v>77</v>
      </c>
    </row>
    <row r="9" spans="1:5" ht="12.75">
      <c r="A9" s="17">
        <v>7.17</v>
      </c>
      <c r="B9" t="s">
        <v>53</v>
      </c>
      <c r="C9">
        <f>3*16</f>
        <v>48</v>
      </c>
      <c r="D9" t="s">
        <v>101</v>
      </c>
      <c r="E9" t="s">
        <v>77</v>
      </c>
    </row>
    <row r="10" spans="1:5" ht="12.75">
      <c r="A10" s="17">
        <v>12.45</v>
      </c>
      <c r="B10" t="s">
        <v>52</v>
      </c>
      <c r="C10">
        <v>80</v>
      </c>
      <c r="D10" t="s">
        <v>101</v>
      </c>
      <c r="E10" t="s">
        <v>77</v>
      </c>
    </row>
    <row r="11" spans="1:5" ht="12.75">
      <c r="A11" s="17">
        <v>2.39</v>
      </c>
      <c r="B11" t="s">
        <v>55</v>
      </c>
      <c r="C11">
        <v>16</v>
      </c>
      <c r="D11" t="s">
        <v>101</v>
      </c>
      <c r="E11" t="s">
        <v>77</v>
      </c>
    </row>
    <row r="12" spans="1:5" ht="12.75">
      <c r="A12" s="17">
        <v>6.58</v>
      </c>
      <c r="B12" t="s">
        <v>54</v>
      </c>
      <c r="C12">
        <v>32</v>
      </c>
      <c r="D12" t="s">
        <v>100</v>
      </c>
      <c r="E12" t="s">
        <v>77</v>
      </c>
    </row>
    <row r="13" spans="1:5" ht="12.75">
      <c r="A13" s="17">
        <f>2.79*4</f>
        <v>11.16</v>
      </c>
      <c r="B13" t="s">
        <v>80</v>
      </c>
      <c r="C13">
        <f>4*24</f>
        <v>96</v>
      </c>
      <c r="D13" t="s">
        <v>66</v>
      </c>
      <c r="E13" t="s">
        <v>78</v>
      </c>
    </row>
    <row r="14" spans="1:5" ht="12.75">
      <c r="A14" s="17">
        <v>2.23</v>
      </c>
      <c r="B14" t="s">
        <v>61</v>
      </c>
      <c r="C14">
        <f>1.32*16</f>
        <v>21.12</v>
      </c>
      <c r="D14" t="s">
        <v>62</v>
      </c>
      <c r="E14" t="s">
        <v>78</v>
      </c>
    </row>
    <row r="15" spans="1:5" ht="12.75">
      <c r="A15" s="17">
        <v>2.38</v>
      </c>
      <c r="B15" t="s">
        <v>65</v>
      </c>
      <c r="D15" t="s">
        <v>66</v>
      </c>
      <c r="E15" t="s">
        <v>78</v>
      </c>
    </row>
    <row r="16" spans="1:5" ht="12.75">
      <c r="A16" s="17">
        <v>4.96</v>
      </c>
      <c r="B16" t="s">
        <v>67</v>
      </c>
      <c r="D16" t="s">
        <v>58</v>
      </c>
      <c r="E16" t="s">
        <v>78</v>
      </c>
    </row>
    <row r="17" spans="1:5" ht="12.75">
      <c r="A17" s="17">
        <v>6.86</v>
      </c>
      <c r="B17" t="s">
        <v>68</v>
      </c>
      <c r="D17" t="s">
        <v>66</v>
      </c>
      <c r="E17" t="s">
        <v>79</v>
      </c>
    </row>
    <row r="18" spans="1:5" ht="12.75">
      <c r="A18" s="17">
        <v>5.75</v>
      </c>
      <c r="B18" t="s">
        <v>69</v>
      </c>
      <c r="C18">
        <f>10*16</f>
        <v>160</v>
      </c>
      <c r="D18" t="s">
        <v>66</v>
      </c>
      <c r="E18" t="s">
        <v>79</v>
      </c>
    </row>
    <row r="19" spans="1:5" ht="12.75">
      <c r="A19" s="17">
        <v>7.89</v>
      </c>
      <c r="B19" t="s">
        <v>70</v>
      </c>
      <c r="D19" t="s">
        <v>66</v>
      </c>
      <c r="E19" t="s">
        <v>79</v>
      </c>
    </row>
    <row r="20" spans="1:5" ht="12.75">
      <c r="A20" s="17">
        <v>6.79</v>
      </c>
      <c r="B20" t="s">
        <v>71</v>
      </c>
      <c r="D20" t="s">
        <v>66</v>
      </c>
      <c r="E20" t="s">
        <v>79</v>
      </c>
    </row>
    <row r="21" spans="1:5" ht="12.75">
      <c r="A21" s="17">
        <f>6.85*3</f>
        <v>20.549999999999997</v>
      </c>
      <c r="B21" t="s">
        <v>73</v>
      </c>
      <c r="D21" t="s">
        <v>72</v>
      </c>
      <c r="E21" t="s">
        <v>79</v>
      </c>
    </row>
    <row r="22" spans="1:5" ht="12.75">
      <c r="A22" s="17">
        <f>5.99*3</f>
        <v>17.97</v>
      </c>
      <c r="B22" t="s">
        <v>74</v>
      </c>
      <c r="D22" t="s">
        <v>75</v>
      </c>
      <c r="E22" t="s">
        <v>79</v>
      </c>
    </row>
    <row r="23" spans="1:5" ht="12.75">
      <c r="A23" s="17">
        <f>3.69*2</f>
        <v>7.38</v>
      </c>
      <c r="B23" t="s">
        <v>76</v>
      </c>
      <c r="D23" t="s">
        <v>66</v>
      </c>
      <c r="E23" t="s">
        <v>79</v>
      </c>
    </row>
    <row r="24" spans="1:5" ht="12.75">
      <c r="A24" s="17">
        <v>3.36</v>
      </c>
      <c r="B24" t="s">
        <v>81</v>
      </c>
      <c r="C24">
        <v>32</v>
      </c>
      <c r="D24" t="s">
        <v>66</v>
      </c>
      <c r="E24" t="s">
        <v>90</v>
      </c>
    </row>
    <row r="25" spans="1:5" ht="12.75">
      <c r="A25" s="17">
        <v>1.55</v>
      </c>
      <c r="B25" t="s">
        <v>82</v>
      </c>
      <c r="C25">
        <f>1.64*16</f>
        <v>26.24</v>
      </c>
      <c r="D25" t="s">
        <v>66</v>
      </c>
      <c r="E25" t="s">
        <v>90</v>
      </c>
    </row>
    <row r="26" spans="1:5" ht="12.75">
      <c r="A26" s="17">
        <v>1.3</v>
      </c>
      <c r="B26" t="s">
        <v>83</v>
      </c>
      <c r="C26">
        <f>0.83*16</f>
        <v>13.28</v>
      </c>
      <c r="D26" t="s">
        <v>66</v>
      </c>
      <c r="E26" t="s">
        <v>90</v>
      </c>
    </row>
    <row r="27" spans="1:5" ht="12.75">
      <c r="A27" s="17">
        <v>6.19</v>
      </c>
      <c r="B27" t="s">
        <v>84</v>
      </c>
      <c r="C27">
        <f>4.81*16</f>
        <v>76.96</v>
      </c>
      <c r="D27" t="s">
        <v>66</v>
      </c>
      <c r="E27" t="s">
        <v>90</v>
      </c>
    </row>
    <row r="28" spans="1:5" ht="12.75">
      <c r="A28" s="17">
        <v>3.32</v>
      </c>
      <c r="B28" t="s">
        <v>84</v>
      </c>
      <c r="C28">
        <f>2.58*16</f>
        <v>41.28</v>
      </c>
      <c r="D28" t="s">
        <v>66</v>
      </c>
      <c r="E28" t="s">
        <v>90</v>
      </c>
    </row>
    <row r="29" spans="1:5" ht="12.75">
      <c r="A29" s="17">
        <f>1481.14-117.4-105-159</f>
        <v>1099.74</v>
      </c>
      <c r="B29" t="s">
        <v>85</v>
      </c>
      <c r="C29">
        <f>120*16</f>
        <v>1920</v>
      </c>
      <c r="D29" t="s">
        <v>86</v>
      </c>
      <c r="E29" t="s">
        <v>91</v>
      </c>
    </row>
    <row r="30" spans="1:5" ht="12.75">
      <c r="A30" s="17">
        <f>117.4+105</f>
        <v>222.4</v>
      </c>
      <c r="B30" t="s">
        <v>87</v>
      </c>
      <c r="C30">
        <f>15*16</f>
        <v>240</v>
      </c>
      <c r="D30" t="s">
        <v>66</v>
      </c>
      <c r="E30" t="s">
        <v>91</v>
      </c>
    </row>
    <row r="31" spans="1:5" ht="12.75">
      <c r="A31" s="17">
        <v>159</v>
      </c>
      <c r="B31" t="s">
        <v>88</v>
      </c>
      <c r="C31">
        <v>160</v>
      </c>
      <c r="D31" t="s">
        <v>89</v>
      </c>
      <c r="E31" t="s">
        <v>91</v>
      </c>
    </row>
    <row r="32" spans="1:5" ht="12.75">
      <c r="A32" s="17">
        <v>3.48</v>
      </c>
      <c r="B32" t="s">
        <v>59</v>
      </c>
      <c r="C32">
        <f>16*4</f>
        <v>64</v>
      </c>
      <c r="D32" t="s">
        <v>66</v>
      </c>
      <c r="E32" t="s">
        <v>92</v>
      </c>
    </row>
    <row r="33" spans="1:5" ht="12.75">
      <c r="A33" s="17">
        <v>39.54</v>
      </c>
      <c r="B33" t="s">
        <v>93</v>
      </c>
      <c r="C33">
        <f>1.88*16</f>
        <v>30.08</v>
      </c>
      <c r="D33" t="s">
        <v>66</v>
      </c>
      <c r="E33" t="s">
        <v>94</v>
      </c>
    </row>
    <row r="34" spans="1:5" ht="12.75">
      <c r="A34" s="17">
        <v>352.43</v>
      </c>
      <c r="B34" t="s">
        <v>95</v>
      </c>
      <c r="C34">
        <f>20*16</f>
        <v>320</v>
      </c>
      <c r="D34" t="s">
        <v>66</v>
      </c>
      <c r="E34" t="s">
        <v>91</v>
      </c>
    </row>
    <row r="35" spans="1:5" ht="12.75">
      <c r="A35" s="17">
        <v>7.98</v>
      </c>
      <c r="B35" t="s">
        <v>109</v>
      </c>
      <c r="D35" t="s">
        <v>101</v>
      </c>
      <c r="E35" t="s">
        <v>90</v>
      </c>
    </row>
    <row r="36" spans="1:5" ht="12.75">
      <c r="A36" s="17">
        <f>3.75+5.8</f>
        <v>9.55</v>
      </c>
      <c r="B36" t="s">
        <v>102</v>
      </c>
      <c r="D36" t="s">
        <v>100</v>
      </c>
      <c r="E36" t="s">
        <v>90</v>
      </c>
    </row>
    <row r="37" spans="1:5" ht="12.75">
      <c r="A37" s="17">
        <v>4.37</v>
      </c>
      <c r="B37" t="s">
        <v>103</v>
      </c>
      <c r="D37" t="s">
        <v>101</v>
      </c>
      <c r="E37" t="s">
        <v>90</v>
      </c>
    </row>
    <row r="38" spans="1:5" ht="12.75">
      <c r="A38" s="17">
        <f>8.97+9.49</f>
        <v>18.46</v>
      </c>
      <c r="B38" t="s">
        <v>104</v>
      </c>
      <c r="D38" t="s">
        <v>101</v>
      </c>
      <c r="E38" t="s">
        <v>90</v>
      </c>
    </row>
    <row r="39" spans="1:5" ht="12.75">
      <c r="A39" s="17">
        <f>10*1.29</f>
        <v>12.9</v>
      </c>
      <c r="B39" t="s">
        <v>105</v>
      </c>
      <c r="D39" t="s">
        <v>101</v>
      </c>
      <c r="E39" t="s">
        <v>90</v>
      </c>
    </row>
    <row r="40" spans="1:5" ht="12.75">
      <c r="A40" s="17">
        <f>4*0.58</f>
        <v>2.32</v>
      </c>
      <c r="B40" t="s">
        <v>106</v>
      </c>
      <c r="D40" t="s">
        <v>101</v>
      </c>
      <c r="E40" t="s">
        <v>90</v>
      </c>
    </row>
    <row r="41" spans="1:5" ht="12.75">
      <c r="A41" s="17">
        <v>14.05</v>
      </c>
      <c r="B41" t="s">
        <v>107</v>
      </c>
      <c r="D41" t="s">
        <v>101</v>
      </c>
      <c r="E41" t="s">
        <v>90</v>
      </c>
    </row>
    <row r="42" spans="1:5" ht="12.75">
      <c r="A42" s="17">
        <v>39.97</v>
      </c>
      <c r="B42" t="s">
        <v>108</v>
      </c>
      <c r="D42" t="s">
        <v>101</v>
      </c>
      <c r="E42" t="s">
        <v>90</v>
      </c>
    </row>
    <row r="43" spans="1:5" ht="12.75">
      <c r="A43" s="17">
        <f>1.99*5</f>
        <v>9.95</v>
      </c>
      <c r="B43" t="s">
        <v>52</v>
      </c>
      <c r="D43" t="s">
        <v>101</v>
      </c>
      <c r="E43" t="s">
        <v>90</v>
      </c>
    </row>
    <row r="44" spans="1:5" ht="12.75">
      <c r="A44" s="17">
        <v>2.98</v>
      </c>
      <c r="B44" t="s">
        <v>54</v>
      </c>
      <c r="D44" t="s">
        <v>100</v>
      </c>
      <c r="E44" t="s">
        <v>90</v>
      </c>
    </row>
    <row r="45" spans="1:5" ht="12.75">
      <c r="A45" s="17">
        <v>1.96</v>
      </c>
      <c r="B45" t="s">
        <v>110</v>
      </c>
      <c r="D45" t="s">
        <v>101</v>
      </c>
      <c r="E45" t="s">
        <v>90</v>
      </c>
    </row>
    <row r="46" spans="1:5" ht="12.75">
      <c r="A46" s="17">
        <v>5.07</v>
      </c>
      <c r="B46" t="s">
        <v>111</v>
      </c>
      <c r="D46" t="s">
        <v>101</v>
      </c>
      <c r="E46" t="s">
        <v>90</v>
      </c>
    </row>
    <row r="47" spans="1:5" ht="12.75">
      <c r="A47" s="17">
        <f>1.97+2.44+1.71+2.09</f>
        <v>8.21</v>
      </c>
      <c r="B47" t="s">
        <v>102</v>
      </c>
      <c r="D47" t="s">
        <v>100</v>
      </c>
      <c r="E47" t="s">
        <v>90</v>
      </c>
    </row>
    <row r="48" spans="1:5" ht="12.75">
      <c r="A48" s="17">
        <v>23.03</v>
      </c>
      <c r="B48" t="s">
        <v>54</v>
      </c>
      <c r="D48" t="s">
        <v>100</v>
      </c>
      <c r="E48" t="s">
        <v>112</v>
      </c>
    </row>
    <row r="49" spans="1:5" ht="12.75">
      <c r="A49" s="17">
        <v>213.05</v>
      </c>
      <c r="B49" t="s">
        <v>113</v>
      </c>
      <c r="E49" t="s">
        <v>116</v>
      </c>
    </row>
    <row r="50" spans="1:5" ht="12.75">
      <c r="A50" s="17">
        <v>644.21</v>
      </c>
      <c r="B50" t="s">
        <v>114</v>
      </c>
      <c r="E50" t="s">
        <v>115</v>
      </c>
    </row>
    <row r="51" spans="1:5" ht="12.75">
      <c r="A51" s="17">
        <v>9.38</v>
      </c>
      <c r="B51" t="s">
        <v>441</v>
      </c>
      <c r="D51" t="s">
        <v>101</v>
      </c>
      <c r="E51" t="s">
        <v>442</v>
      </c>
    </row>
    <row r="52" spans="1:5" ht="12.75">
      <c r="A52" s="17">
        <v>1.99</v>
      </c>
      <c r="B52" t="s">
        <v>443</v>
      </c>
      <c r="D52" t="s">
        <v>444</v>
      </c>
      <c r="E52" t="s">
        <v>442</v>
      </c>
    </row>
    <row r="53" spans="1:5" ht="12.75">
      <c r="A53" s="17">
        <v>11.72</v>
      </c>
      <c r="B53" t="s">
        <v>446</v>
      </c>
      <c r="D53" t="s">
        <v>66</v>
      </c>
      <c r="E53" t="s">
        <v>445</v>
      </c>
    </row>
    <row r="54" spans="1:5" ht="12.75">
      <c r="A54" s="17">
        <f>4.19+4.19+8.58+4.19</f>
        <v>21.150000000000002</v>
      </c>
      <c r="B54" t="s">
        <v>446</v>
      </c>
      <c r="D54" t="s">
        <v>66</v>
      </c>
      <c r="E54" t="s">
        <v>445</v>
      </c>
    </row>
    <row r="59" spans="1:2" s="14" customFormat="1" ht="12.75">
      <c r="A59" s="18">
        <f>SUM(A3:A58)</f>
        <v>3411.060000000001</v>
      </c>
      <c r="B59" s="14" t="s">
        <v>97</v>
      </c>
    </row>
    <row r="60" ht="12.75">
      <c r="B60">
        <f>A59/200</f>
        <v>17.055300000000003</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28"/>
  <sheetViews>
    <sheetView workbookViewId="0" topLeftCell="A1">
      <selection activeCell="A16" sqref="A16"/>
    </sheetView>
  </sheetViews>
  <sheetFormatPr defaultColWidth="9.140625" defaultRowHeight="12.75"/>
  <cols>
    <col min="1" max="1" width="48.7109375" style="0" customWidth="1"/>
    <col min="2" max="2" width="15.57421875" style="0" customWidth="1"/>
  </cols>
  <sheetData>
    <row r="1" s="2" customFormat="1" ht="12.75">
      <c r="A1" s="1" t="s">
        <v>204</v>
      </c>
    </row>
    <row r="2" s="2" customFormat="1" ht="12.75">
      <c r="A2" s="1"/>
    </row>
    <row r="3" s="2" customFormat="1" ht="12.75">
      <c r="A3" s="6" t="s">
        <v>447</v>
      </c>
    </row>
    <row r="4" s="2" customFormat="1" ht="12.75">
      <c r="A4" s="6" t="s">
        <v>458</v>
      </c>
    </row>
    <row r="5" s="2" customFormat="1" ht="12.75">
      <c r="A5" s="6" t="s">
        <v>459</v>
      </c>
    </row>
    <row r="6" s="2" customFormat="1" ht="12.75">
      <c r="A6" s="32" t="s">
        <v>448</v>
      </c>
    </row>
    <row r="7" s="2" customFormat="1" ht="12.75">
      <c r="A7" s="6"/>
    </row>
    <row r="8" spans="1:2" s="2" customFormat="1" ht="12.75">
      <c r="A8" s="35" t="s">
        <v>449</v>
      </c>
      <c r="B8" s="37" t="s">
        <v>454</v>
      </c>
    </row>
    <row r="9" spans="1:2" s="2" customFormat="1" ht="12.75">
      <c r="A9" s="6" t="s">
        <v>452</v>
      </c>
      <c r="B9" s="2">
        <v>500</v>
      </c>
    </row>
    <row r="10" spans="1:2" s="2" customFormat="1" ht="12.75">
      <c r="A10" s="6" t="s">
        <v>451</v>
      </c>
      <c r="B10" s="2">
        <v>300</v>
      </c>
    </row>
    <row r="11" spans="1:2" s="2" customFormat="1" ht="12.75">
      <c r="A11" s="6" t="s">
        <v>450</v>
      </c>
      <c r="B11" s="2">
        <v>1100</v>
      </c>
    </row>
    <row r="12" spans="1:2" s="2" customFormat="1" ht="12.75">
      <c r="A12" s="32" t="s">
        <v>453</v>
      </c>
      <c r="B12" s="36">
        <v>200</v>
      </c>
    </row>
    <row r="13" spans="1:2" s="2" customFormat="1" ht="12.75">
      <c r="A13" s="6" t="s">
        <v>455</v>
      </c>
      <c r="B13" s="36">
        <v>40</v>
      </c>
    </row>
    <row r="14" spans="1:2" s="2" customFormat="1" ht="12.75">
      <c r="A14" s="6" t="s">
        <v>456</v>
      </c>
      <c r="B14" s="36">
        <v>0</v>
      </c>
    </row>
    <row r="15" spans="1:2" s="2" customFormat="1" ht="12.75">
      <c r="A15" s="6" t="s">
        <v>501</v>
      </c>
      <c r="B15" s="36">
        <v>0</v>
      </c>
    </row>
    <row r="16" spans="1:2" s="2" customFormat="1" ht="12.75">
      <c r="A16" s="6" t="s">
        <v>457</v>
      </c>
      <c r="B16" s="36">
        <v>0</v>
      </c>
    </row>
    <row r="17" spans="1:2" s="2" customFormat="1" ht="12.75">
      <c r="A17" s="6"/>
      <c r="B17" s="6">
        <f>SUM(B9:B16)</f>
        <v>2140</v>
      </c>
    </row>
    <row r="18" spans="1:2" s="2" customFormat="1" ht="12.75">
      <c r="A18" s="6"/>
      <c r="B18" s="6"/>
    </row>
    <row r="19" ht="12.75">
      <c r="A19" s="35" t="s">
        <v>460</v>
      </c>
    </row>
    <row r="20" spans="1:2" ht="12.75">
      <c r="A20" s="6" t="s">
        <v>461</v>
      </c>
      <c r="B20">
        <v>190</v>
      </c>
    </row>
    <row r="21" spans="1:2" ht="12.75">
      <c r="A21" s="32" t="s">
        <v>462</v>
      </c>
      <c r="B21">
        <v>120</v>
      </c>
    </row>
    <row r="22" spans="1:2" ht="12.75">
      <c r="A22" s="32" t="s">
        <v>203</v>
      </c>
      <c r="B22">
        <v>150</v>
      </c>
    </row>
    <row r="23" spans="1:2" ht="12.75">
      <c r="A23" s="32" t="s">
        <v>463</v>
      </c>
      <c r="B23">
        <v>100</v>
      </c>
    </row>
    <row r="24" spans="1:2" ht="12.75">
      <c r="A24" s="32" t="s">
        <v>464</v>
      </c>
      <c r="B24">
        <v>300</v>
      </c>
    </row>
    <row r="25" ht="12.75">
      <c r="B25">
        <f>SUM(B20:B24)</f>
        <v>860</v>
      </c>
    </row>
    <row r="27" ht="12.75">
      <c r="A27" t="s">
        <v>465</v>
      </c>
    </row>
    <row r="28" ht="38.25">
      <c r="A28" s="38" t="s">
        <v>466</v>
      </c>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89"/>
  <sheetViews>
    <sheetView workbookViewId="0" topLeftCell="A1">
      <selection activeCell="A93" sqref="A93"/>
    </sheetView>
  </sheetViews>
  <sheetFormatPr defaultColWidth="9.140625" defaultRowHeight="12.75"/>
  <cols>
    <col min="1" max="1" width="57.57421875" style="0" customWidth="1"/>
    <col min="2" max="2" width="13.421875" style="0" customWidth="1"/>
  </cols>
  <sheetData>
    <row r="1" ht="12.75">
      <c r="A1" s="42" t="s">
        <v>502</v>
      </c>
    </row>
    <row r="2" ht="12.75">
      <c r="A2" s="15"/>
    </row>
    <row r="3" spans="1:6" ht="63.75" customHeight="1">
      <c r="A3" s="41" t="s">
        <v>540</v>
      </c>
      <c r="B3" s="39"/>
      <c r="C3" s="39"/>
      <c r="D3" s="39"/>
      <c r="E3" s="39"/>
      <c r="F3" s="39"/>
    </row>
    <row r="5" spans="1:2" ht="12.75" customHeight="1">
      <c r="A5" s="40" t="s">
        <v>467</v>
      </c>
      <c r="B5" s="40" t="s">
        <v>468</v>
      </c>
    </row>
    <row r="6" spans="1:2" ht="12.75">
      <c r="A6" t="s">
        <v>191</v>
      </c>
      <c r="B6">
        <v>9</v>
      </c>
    </row>
    <row r="7" spans="1:2" ht="12.75">
      <c r="A7" t="s">
        <v>469</v>
      </c>
      <c r="B7">
        <v>8</v>
      </c>
    </row>
    <row r="8" spans="1:2" ht="12.75">
      <c r="A8" t="s">
        <v>189</v>
      </c>
      <c r="B8">
        <v>33</v>
      </c>
    </row>
    <row r="9" spans="1:2" ht="12.75">
      <c r="A9" t="s">
        <v>470</v>
      </c>
      <c r="B9">
        <v>16</v>
      </c>
    </row>
    <row r="10" spans="1:2" ht="12.75">
      <c r="A10" t="s">
        <v>471</v>
      </c>
      <c r="B10">
        <v>19</v>
      </c>
    </row>
    <row r="11" spans="1:2" ht="12.75">
      <c r="A11" t="s">
        <v>472</v>
      </c>
      <c r="B11">
        <v>35</v>
      </c>
    </row>
    <row r="12" spans="1:2" ht="12.75">
      <c r="A12" t="s">
        <v>192</v>
      </c>
      <c r="B12">
        <v>17</v>
      </c>
    </row>
    <row r="13" spans="1:2" ht="12.75">
      <c r="A13" t="s">
        <v>473</v>
      </c>
      <c r="B13">
        <v>17</v>
      </c>
    </row>
    <row r="14" spans="1:2" ht="12.75">
      <c r="A14" t="s">
        <v>181</v>
      </c>
      <c r="B14">
        <v>16</v>
      </c>
    </row>
    <row r="15" spans="1:2" ht="12.75">
      <c r="A15" t="s">
        <v>180</v>
      </c>
      <c r="B15">
        <v>17</v>
      </c>
    </row>
    <row r="16" ht="12.75">
      <c r="B16">
        <f>SUM(B6:B15)</f>
        <v>187</v>
      </c>
    </row>
    <row r="18" spans="1:6" ht="75.75" customHeight="1">
      <c r="A18" s="41" t="s">
        <v>538</v>
      </c>
      <c r="B18" s="39"/>
      <c r="C18" s="39"/>
      <c r="D18" s="39"/>
      <c r="E18" s="39"/>
      <c r="F18" s="39"/>
    </row>
    <row r="20" spans="1:2" ht="12.75">
      <c r="A20" t="s">
        <v>537</v>
      </c>
      <c r="B20">
        <f>35+47</f>
        <v>82</v>
      </c>
    </row>
    <row r="21" spans="1:2" ht="12.75">
      <c r="A21" t="s">
        <v>529</v>
      </c>
      <c r="B21">
        <v>11</v>
      </c>
    </row>
    <row r="22" spans="1:2" ht="12.75">
      <c r="A22" t="s">
        <v>530</v>
      </c>
      <c r="B22">
        <v>13</v>
      </c>
    </row>
    <row r="23" spans="1:2" ht="12.75">
      <c r="A23" t="s">
        <v>531</v>
      </c>
      <c r="B23">
        <v>9</v>
      </c>
    </row>
    <row r="24" spans="1:2" ht="12.75">
      <c r="A24" t="s">
        <v>532</v>
      </c>
      <c r="B24">
        <v>15</v>
      </c>
    </row>
    <row r="25" spans="1:2" ht="12.75">
      <c r="A25" t="s">
        <v>541</v>
      </c>
      <c r="B25">
        <v>6</v>
      </c>
    </row>
    <row r="26" spans="1:2" ht="12.75">
      <c r="A26" t="s">
        <v>533</v>
      </c>
      <c r="B26">
        <v>18</v>
      </c>
    </row>
    <row r="27" spans="1:2" ht="12.75">
      <c r="A27" t="s">
        <v>534</v>
      </c>
      <c r="B27">
        <v>8</v>
      </c>
    </row>
    <row r="28" spans="1:2" ht="12.75">
      <c r="A28" t="s">
        <v>535</v>
      </c>
      <c r="B28">
        <v>12</v>
      </c>
    </row>
    <row r="29" spans="1:2" ht="12.75">
      <c r="A29" t="s">
        <v>536</v>
      </c>
      <c r="B29">
        <v>20</v>
      </c>
    </row>
    <row r="30" ht="12.75">
      <c r="B30">
        <f>SUM(B20:B29)</f>
        <v>194</v>
      </c>
    </row>
    <row r="32" ht="12.75">
      <c r="A32" s="15" t="s">
        <v>388</v>
      </c>
    </row>
    <row r="34" ht="12.75">
      <c r="A34" s="14" t="s">
        <v>474</v>
      </c>
    </row>
    <row r="35" ht="12.75">
      <c r="A35" t="s">
        <v>527</v>
      </c>
    </row>
    <row r="36" spans="1:3" ht="12.75">
      <c r="A36" t="s">
        <v>475</v>
      </c>
      <c r="B36">
        <f>6.03+6.68+5.12</f>
        <v>17.830000000000002</v>
      </c>
      <c r="C36" t="s">
        <v>476</v>
      </c>
    </row>
    <row r="37" spans="1:2" ht="12.75">
      <c r="A37" t="s">
        <v>477</v>
      </c>
      <c r="B37">
        <v>5.97</v>
      </c>
    </row>
    <row r="38" spans="1:2" ht="12.75">
      <c r="A38" t="s">
        <v>478</v>
      </c>
      <c r="B38">
        <v>2.95</v>
      </c>
    </row>
    <row r="39" spans="1:2" ht="12.75">
      <c r="A39" t="s">
        <v>479</v>
      </c>
      <c r="B39">
        <v>5</v>
      </c>
    </row>
    <row r="40" spans="1:2" ht="12.75">
      <c r="A40" t="s">
        <v>481</v>
      </c>
      <c r="B40">
        <v>6.48</v>
      </c>
    </row>
    <row r="41" spans="1:2" ht="12.75">
      <c r="A41" t="s">
        <v>482</v>
      </c>
      <c r="B41">
        <v>7.24</v>
      </c>
    </row>
    <row r="42" spans="1:2" ht="12.75">
      <c r="A42" t="s">
        <v>483</v>
      </c>
      <c r="B42">
        <v>10.15</v>
      </c>
    </row>
    <row r="43" spans="1:2" ht="12.75">
      <c r="A43" t="s">
        <v>484</v>
      </c>
      <c r="B43">
        <v>4.73</v>
      </c>
    </row>
    <row r="44" spans="1:2" ht="12.75">
      <c r="A44" t="s">
        <v>485</v>
      </c>
      <c r="B44">
        <v>6.98</v>
      </c>
    </row>
    <row r="45" spans="1:2" ht="12.75">
      <c r="A45" t="s">
        <v>486</v>
      </c>
      <c r="B45">
        <v>6.71</v>
      </c>
    </row>
    <row r="46" spans="1:2" ht="12.75">
      <c r="A46" t="s">
        <v>487</v>
      </c>
      <c r="B46">
        <v>3.28</v>
      </c>
    </row>
    <row r="47" spans="1:2" ht="12.75">
      <c r="A47" t="s">
        <v>488</v>
      </c>
      <c r="B47">
        <v>6.92</v>
      </c>
    </row>
    <row r="48" spans="1:2" ht="12.75">
      <c r="A48" t="s">
        <v>489</v>
      </c>
      <c r="B48">
        <v>7.23</v>
      </c>
    </row>
    <row r="49" spans="1:2" ht="12.75">
      <c r="A49" t="s">
        <v>490</v>
      </c>
      <c r="B49">
        <v>8.56</v>
      </c>
    </row>
    <row r="50" spans="1:2" ht="12.75">
      <c r="A50" t="s">
        <v>491</v>
      </c>
      <c r="B50">
        <f>4.08+5.61</f>
        <v>9.690000000000001</v>
      </c>
    </row>
    <row r="51" spans="1:2" ht="12.75">
      <c r="A51" t="s">
        <v>492</v>
      </c>
      <c r="B51">
        <v>8.71</v>
      </c>
    </row>
    <row r="52" spans="1:2" ht="12.75">
      <c r="A52" t="s">
        <v>493</v>
      </c>
      <c r="B52">
        <v>4.53</v>
      </c>
    </row>
    <row r="53" spans="1:2" ht="12.75">
      <c r="A53" t="s">
        <v>494</v>
      </c>
      <c r="B53">
        <v>3.37</v>
      </c>
    </row>
    <row r="54" spans="1:2" ht="12.75">
      <c r="A54" t="s">
        <v>495</v>
      </c>
      <c r="B54">
        <v>2.16</v>
      </c>
    </row>
    <row r="55" spans="1:2" ht="12.75">
      <c r="A55" t="s">
        <v>496</v>
      </c>
      <c r="B55">
        <v>6.91</v>
      </c>
    </row>
    <row r="56" spans="1:2" ht="12.75">
      <c r="A56" t="s">
        <v>497</v>
      </c>
      <c r="B56">
        <v>5.47</v>
      </c>
    </row>
    <row r="57" spans="1:2" ht="12.75">
      <c r="A57" t="s">
        <v>498</v>
      </c>
      <c r="B57">
        <v>3.13</v>
      </c>
    </row>
    <row r="58" spans="1:2" ht="12.75">
      <c r="A58" t="s">
        <v>526</v>
      </c>
      <c r="B58">
        <v>4</v>
      </c>
    </row>
    <row r="59" spans="1:2" ht="12.75">
      <c r="A59" t="s">
        <v>499</v>
      </c>
      <c r="B59">
        <v>4.75</v>
      </c>
    </row>
    <row r="60" spans="2:3" ht="12.75">
      <c r="B60">
        <f>SUM(B36:B59)</f>
        <v>152.75</v>
      </c>
      <c r="C60" t="s">
        <v>476</v>
      </c>
    </row>
    <row r="62" ht="12.75">
      <c r="A62" s="14" t="s">
        <v>503</v>
      </c>
    </row>
    <row r="63" ht="12.75">
      <c r="A63" t="s">
        <v>500</v>
      </c>
    </row>
    <row r="65" ht="12.75">
      <c r="A65" s="14" t="s">
        <v>504</v>
      </c>
    </row>
    <row r="66" ht="12.75">
      <c r="A66" s="14"/>
    </row>
    <row r="67" ht="12.75">
      <c r="A67" s="14" t="s">
        <v>528</v>
      </c>
    </row>
    <row r="68" ht="12.75">
      <c r="A68" s="14"/>
    </row>
    <row r="69" ht="12.75">
      <c r="A69" s="14" t="s">
        <v>505</v>
      </c>
    </row>
    <row r="70" ht="12.75">
      <c r="A70" s="14"/>
    </row>
    <row r="71" ht="12.75">
      <c r="A71" s="14" t="s">
        <v>539</v>
      </c>
    </row>
    <row r="72" ht="12.75">
      <c r="A72" s="14"/>
    </row>
    <row r="73" ht="12.75">
      <c r="A73" s="14" t="s">
        <v>520</v>
      </c>
    </row>
    <row r="74" spans="1:3" ht="12.75">
      <c r="A74" t="s">
        <v>480</v>
      </c>
      <c r="B74">
        <v>1.45</v>
      </c>
      <c r="C74" t="s">
        <v>476</v>
      </c>
    </row>
    <row r="75" spans="1:3" ht="12.75">
      <c r="A75" s="20" t="s">
        <v>506</v>
      </c>
      <c r="B75">
        <v>9</v>
      </c>
      <c r="C75" t="s">
        <v>476</v>
      </c>
    </row>
    <row r="76" spans="1:3" ht="12.75">
      <c r="A76" s="20" t="s">
        <v>509</v>
      </c>
      <c r="B76">
        <v>5</v>
      </c>
      <c r="C76" t="s">
        <v>476</v>
      </c>
    </row>
    <row r="77" spans="1:3" ht="12.75">
      <c r="A77" s="20" t="s">
        <v>507</v>
      </c>
      <c r="B77">
        <v>4</v>
      </c>
      <c r="C77" t="s">
        <v>476</v>
      </c>
    </row>
    <row r="78" spans="1:3" ht="12.75">
      <c r="A78" s="20" t="s">
        <v>508</v>
      </c>
      <c r="B78">
        <v>8</v>
      </c>
      <c r="C78" t="s">
        <v>476</v>
      </c>
    </row>
    <row r="79" spans="1:3" ht="12.75">
      <c r="A79" s="20" t="s">
        <v>510</v>
      </c>
      <c r="B79">
        <v>2</v>
      </c>
      <c r="C79" t="s">
        <v>511</v>
      </c>
    </row>
    <row r="80" spans="1:3" ht="12.75">
      <c r="A80" s="20" t="s">
        <v>512</v>
      </c>
      <c r="B80">
        <v>12</v>
      </c>
      <c r="C80" t="s">
        <v>511</v>
      </c>
    </row>
    <row r="81" spans="1:3" ht="12.75">
      <c r="A81" s="20" t="s">
        <v>513</v>
      </c>
      <c r="B81">
        <v>3</v>
      </c>
      <c r="C81" t="s">
        <v>511</v>
      </c>
    </row>
    <row r="82" spans="1:3" ht="12.75">
      <c r="A82" s="20" t="s">
        <v>514</v>
      </c>
      <c r="B82">
        <v>13</v>
      </c>
      <c r="C82" t="s">
        <v>511</v>
      </c>
    </row>
    <row r="83" spans="1:3" ht="12.75">
      <c r="A83" s="20" t="s">
        <v>515</v>
      </c>
      <c r="B83">
        <v>3</v>
      </c>
      <c r="C83" t="s">
        <v>511</v>
      </c>
    </row>
    <row r="84" spans="1:3" ht="12.75">
      <c r="A84" s="20" t="s">
        <v>516</v>
      </c>
      <c r="B84">
        <v>17</v>
      </c>
      <c r="C84" t="s">
        <v>517</v>
      </c>
    </row>
    <row r="85" spans="1:3" ht="12.75">
      <c r="A85" s="20" t="s">
        <v>518</v>
      </c>
      <c r="B85">
        <v>10</v>
      </c>
      <c r="C85" t="s">
        <v>476</v>
      </c>
    </row>
    <row r="86" spans="1:3" ht="12.75">
      <c r="A86" s="20" t="s">
        <v>519</v>
      </c>
      <c r="B86">
        <v>6</v>
      </c>
      <c r="C86" t="s">
        <v>517</v>
      </c>
    </row>
    <row r="87" spans="1:2" ht="12.75">
      <c r="A87" s="20" t="s">
        <v>521</v>
      </c>
      <c r="B87" t="s">
        <v>522</v>
      </c>
    </row>
    <row r="88" spans="1:3" ht="12.75">
      <c r="A88" s="20" t="s">
        <v>523</v>
      </c>
      <c r="B88">
        <v>10</v>
      </c>
      <c r="C88" t="s">
        <v>476</v>
      </c>
    </row>
    <row r="89" spans="1:3" ht="12.75">
      <c r="A89" s="20" t="s">
        <v>524</v>
      </c>
      <c r="B89">
        <v>64</v>
      </c>
      <c r="C89" t="s">
        <v>525</v>
      </c>
    </row>
  </sheetData>
  <mergeCells count="2">
    <mergeCell ref="A3:F3"/>
    <mergeCell ref="A18:F18"/>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19"/>
  <sheetViews>
    <sheetView workbookViewId="0" topLeftCell="A1">
      <selection activeCell="E24" sqref="E24"/>
    </sheetView>
  </sheetViews>
  <sheetFormatPr defaultColWidth="9.140625" defaultRowHeight="12.75"/>
  <cols>
    <col min="1" max="1" width="21.7109375" style="0" customWidth="1"/>
    <col min="2" max="2" width="11.57421875" style="0" bestFit="1" customWidth="1"/>
    <col min="3" max="3" width="12.7109375" style="0" bestFit="1" customWidth="1"/>
    <col min="4" max="4" width="8.140625" style="0" bestFit="1" customWidth="1"/>
    <col min="5" max="5" width="8.140625" style="17" bestFit="1" customWidth="1"/>
    <col min="6" max="6" width="10.421875" style="26" bestFit="1" customWidth="1"/>
    <col min="7" max="7" width="10.8515625" style="29" bestFit="1" customWidth="1"/>
    <col min="8" max="8" width="12.00390625" style="17" bestFit="1" customWidth="1"/>
    <col min="9" max="9" width="13.421875" style="25" bestFit="1" customWidth="1"/>
    <col min="10" max="10" width="11.00390625" style="0" customWidth="1"/>
    <col min="11" max="11" width="9.140625" style="29" customWidth="1"/>
  </cols>
  <sheetData>
    <row r="1" ht="12.75">
      <c r="A1" t="s">
        <v>202</v>
      </c>
    </row>
    <row r="4" spans="1:13" s="14" customFormat="1" ht="12.75">
      <c r="A4" s="14" t="s">
        <v>7</v>
      </c>
      <c r="B4" s="14" t="s">
        <v>177</v>
      </c>
      <c r="C4" s="14" t="s">
        <v>176</v>
      </c>
      <c r="D4" s="14" t="s">
        <v>175</v>
      </c>
      <c r="E4" s="18" t="s">
        <v>174</v>
      </c>
      <c r="F4" s="28" t="s">
        <v>173</v>
      </c>
      <c r="G4" s="30" t="s">
        <v>201</v>
      </c>
      <c r="H4" s="18" t="s">
        <v>172</v>
      </c>
      <c r="I4" s="27" t="s">
        <v>171</v>
      </c>
      <c r="J4" s="14" t="s">
        <v>170</v>
      </c>
      <c r="K4" s="30" t="s">
        <v>200</v>
      </c>
      <c r="L4" s="31">
        <v>420</v>
      </c>
      <c r="M4" s="14" t="s">
        <v>170</v>
      </c>
    </row>
    <row r="5" spans="2:13" s="14" customFormat="1" ht="12.75">
      <c r="B5" s="14" t="s">
        <v>168</v>
      </c>
      <c r="D5" s="14" t="s">
        <v>167</v>
      </c>
      <c r="E5" s="18" t="s">
        <v>166</v>
      </c>
      <c r="F5" s="28" t="s">
        <v>165</v>
      </c>
      <c r="G5" s="30" t="s">
        <v>199</v>
      </c>
      <c r="H5" s="18" t="s">
        <v>164</v>
      </c>
      <c r="I5" s="27" t="s">
        <v>164</v>
      </c>
      <c r="K5" s="30" t="s">
        <v>198</v>
      </c>
      <c r="L5" s="14" t="s">
        <v>198</v>
      </c>
      <c r="M5" s="14" t="s">
        <v>163</v>
      </c>
    </row>
    <row r="6" spans="5:12" s="14" customFormat="1" ht="12.75">
      <c r="E6" s="18"/>
      <c r="F6" s="28"/>
      <c r="G6" s="30"/>
      <c r="H6" s="18"/>
      <c r="I6" s="27" t="s">
        <v>162</v>
      </c>
      <c r="K6" s="30"/>
      <c r="L6" s="14" t="s">
        <v>197</v>
      </c>
    </row>
    <row r="7" spans="1:13" ht="12.75">
      <c r="A7" t="s">
        <v>196</v>
      </c>
      <c r="B7">
        <v>10</v>
      </c>
      <c r="C7">
        <v>63</v>
      </c>
      <c r="D7">
        <v>260</v>
      </c>
      <c r="E7" s="17">
        <v>56.65</v>
      </c>
      <c r="F7" s="26">
        <f aca="true" t="shared" si="0" ref="F7:F17">C7*D7</f>
        <v>16380</v>
      </c>
      <c r="G7" s="29">
        <f aca="true" t="shared" si="1" ref="G7:G17">F7/500</f>
        <v>32.76</v>
      </c>
      <c r="H7" s="17">
        <f aca="true" t="shared" si="2" ref="H7:H17">E7/G7</f>
        <v>1.7292429792429793</v>
      </c>
      <c r="I7" s="25">
        <f aca="true" t="shared" si="3" ref="I7:I17">(B7*16)/G7</f>
        <v>4.884004884004884</v>
      </c>
      <c r="J7">
        <v>1</v>
      </c>
      <c r="K7" s="29">
        <f aca="true" t="shared" si="4" ref="K7:K17">J7*G7</f>
        <v>32.76</v>
      </c>
      <c r="M7">
        <f aca="true" t="shared" si="5" ref="M7:M17">E7*J7</f>
        <v>56.65</v>
      </c>
    </row>
    <row r="8" spans="1:13" ht="12.75">
      <c r="A8" t="s">
        <v>194</v>
      </c>
      <c r="B8">
        <v>10</v>
      </c>
      <c r="C8">
        <v>58</v>
      </c>
      <c r="D8">
        <v>350</v>
      </c>
      <c r="E8" s="17">
        <v>81.5</v>
      </c>
      <c r="F8" s="26">
        <f t="shared" si="0"/>
        <v>20300</v>
      </c>
      <c r="G8" s="29">
        <f t="shared" si="1"/>
        <v>40.6</v>
      </c>
      <c r="H8" s="17">
        <f t="shared" si="2"/>
        <v>2.007389162561576</v>
      </c>
      <c r="I8" s="25">
        <f t="shared" si="3"/>
        <v>3.9408866995073892</v>
      </c>
      <c r="J8">
        <v>1</v>
      </c>
      <c r="K8" s="29">
        <f t="shared" si="4"/>
        <v>40.6</v>
      </c>
      <c r="M8">
        <f t="shared" si="5"/>
        <v>81.5</v>
      </c>
    </row>
    <row r="9" spans="1:13" ht="12.75">
      <c r="A9" t="s">
        <v>193</v>
      </c>
      <c r="B9">
        <v>5</v>
      </c>
      <c r="C9">
        <v>36</v>
      </c>
      <c r="D9">
        <v>230</v>
      </c>
      <c r="E9" s="17">
        <v>36</v>
      </c>
      <c r="F9" s="26">
        <f t="shared" si="0"/>
        <v>8280</v>
      </c>
      <c r="G9" s="29">
        <f t="shared" si="1"/>
        <v>16.56</v>
      </c>
      <c r="H9" s="17">
        <f t="shared" si="2"/>
        <v>2.173913043478261</v>
      </c>
      <c r="I9" s="25">
        <f t="shared" si="3"/>
        <v>4.830917874396135</v>
      </c>
      <c r="J9">
        <v>1</v>
      </c>
      <c r="K9" s="29">
        <f t="shared" si="4"/>
        <v>16.56</v>
      </c>
      <c r="M9">
        <f t="shared" si="5"/>
        <v>36</v>
      </c>
    </row>
    <row r="10" spans="1:13" ht="12.75">
      <c r="A10" t="s">
        <v>192</v>
      </c>
      <c r="B10">
        <v>10</v>
      </c>
      <c r="C10">
        <v>63</v>
      </c>
      <c r="D10">
        <v>290</v>
      </c>
      <c r="E10" s="17">
        <v>95.95</v>
      </c>
      <c r="F10" s="26">
        <f t="shared" si="0"/>
        <v>18270</v>
      </c>
      <c r="G10" s="29">
        <f t="shared" si="1"/>
        <v>36.54</v>
      </c>
      <c r="H10" s="17">
        <f t="shared" si="2"/>
        <v>2.6258894362342637</v>
      </c>
      <c r="I10" s="25">
        <f t="shared" si="3"/>
        <v>4.378762999452655</v>
      </c>
      <c r="J10">
        <v>1</v>
      </c>
      <c r="K10" s="29">
        <f t="shared" si="4"/>
        <v>36.54</v>
      </c>
      <c r="M10">
        <f t="shared" si="5"/>
        <v>95.95</v>
      </c>
    </row>
    <row r="11" spans="1:13" ht="12.75">
      <c r="A11" t="s">
        <v>191</v>
      </c>
      <c r="B11">
        <v>5</v>
      </c>
      <c r="C11">
        <v>36</v>
      </c>
      <c r="D11">
        <v>230</v>
      </c>
      <c r="E11" s="17">
        <v>44.05</v>
      </c>
      <c r="F11" s="26">
        <f t="shared" si="0"/>
        <v>8280</v>
      </c>
      <c r="G11" s="29">
        <f t="shared" si="1"/>
        <v>16.56</v>
      </c>
      <c r="H11" s="17">
        <f t="shared" si="2"/>
        <v>2.660024154589372</v>
      </c>
      <c r="I11" s="25">
        <f t="shared" si="3"/>
        <v>4.830917874396135</v>
      </c>
      <c r="J11">
        <v>1</v>
      </c>
      <c r="K11" s="29">
        <f t="shared" si="4"/>
        <v>16.56</v>
      </c>
      <c r="M11">
        <f t="shared" si="5"/>
        <v>44.05</v>
      </c>
    </row>
    <row r="12" spans="1:13" ht="12.75">
      <c r="A12" t="s">
        <v>190</v>
      </c>
      <c r="B12">
        <v>5</v>
      </c>
      <c r="C12">
        <v>32</v>
      </c>
      <c r="D12">
        <v>260</v>
      </c>
      <c r="E12" s="17">
        <v>45.85</v>
      </c>
      <c r="F12" s="26">
        <f t="shared" si="0"/>
        <v>8320</v>
      </c>
      <c r="G12" s="29">
        <f t="shared" si="1"/>
        <v>16.64</v>
      </c>
      <c r="H12" s="17">
        <f t="shared" si="2"/>
        <v>2.7554086538461537</v>
      </c>
      <c r="I12" s="25">
        <f t="shared" si="3"/>
        <v>4.8076923076923075</v>
      </c>
      <c r="J12">
        <v>2</v>
      </c>
      <c r="K12" s="29">
        <f t="shared" si="4"/>
        <v>33.28</v>
      </c>
      <c r="M12">
        <f t="shared" si="5"/>
        <v>91.7</v>
      </c>
    </row>
    <row r="13" spans="1:13" ht="12.75">
      <c r="A13" t="s">
        <v>189</v>
      </c>
      <c r="B13">
        <v>10</v>
      </c>
      <c r="C13">
        <v>60</v>
      </c>
      <c r="D13">
        <v>270</v>
      </c>
      <c r="E13" s="17">
        <v>90.55</v>
      </c>
      <c r="F13" s="26">
        <f t="shared" si="0"/>
        <v>16200</v>
      </c>
      <c r="G13" s="29">
        <f t="shared" si="1"/>
        <v>32.4</v>
      </c>
      <c r="H13" s="17">
        <f t="shared" si="2"/>
        <v>2.794753086419753</v>
      </c>
      <c r="I13" s="25">
        <f t="shared" si="3"/>
        <v>4.938271604938272</v>
      </c>
      <c r="J13">
        <v>2</v>
      </c>
      <c r="K13" s="29">
        <f t="shared" si="4"/>
        <v>64.8</v>
      </c>
      <c r="M13">
        <f t="shared" si="5"/>
        <v>181.1</v>
      </c>
    </row>
    <row r="14" spans="1:13" ht="12.75">
      <c r="A14" t="s">
        <v>188</v>
      </c>
      <c r="B14">
        <v>10</v>
      </c>
      <c r="C14">
        <v>59</v>
      </c>
      <c r="D14">
        <v>280</v>
      </c>
      <c r="E14" s="17">
        <v>94.4</v>
      </c>
      <c r="F14" s="26">
        <f t="shared" si="0"/>
        <v>16520</v>
      </c>
      <c r="G14" s="29">
        <f t="shared" si="1"/>
        <v>33.04</v>
      </c>
      <c r="H14" s="17">
        <f t="shared" si="2"/>
        <v>2.857142857142857</v>
      </c>
      <c r="I14" s="25">
        <f t="shared" si="3"/>
        <v>4.842615012106537</v>
      </c>
      <c r="J14">
        <v>2</v>
      </c>
      <c r="K14" s="29">
        <f t="shared" si="4"/>
        <v>66.08</v>
      </c>
      <c r="M14">
        <f t="shared" si="5"/>
        <v>188.8</v>
      </c>
    </row>
    <row r="15" spans="1:13" ht="12.75">
      <c r="A15" t="s">
        <v>184</v>
      </c>
      <c r="B15">
        <v>10</v>
      </c>
      <c r="C15">
        <v>48</v>
      </c>
      <c r="D15">
        <v>350</v>
      </c>
      <c r="E15" s="17">
        <v>103.2</v>
      </c>
      <c r="F15" s="26">
        <f t="shared" si="0"/>
        <v>16800</v>
      </c>
      <c r="G15" s="29">
        <f t="shared" si="1"/>
        <v>33.6</v>
      </c>
      <c r="H15" s="17">
        <f t="shared" si="2"/>
        <v>3.071428571428571</v>
      </c>
      <c r="I15" s="25">
        <f t="shared" si="3"/>
        <v>4.761904761904762</v>
      </c>
      <c r="J15">
        <v>2</v>
      </c>
      <c r="K15" s="29">
        <f t="shared" si="4"/>
        <v>67.2</v>
      </c>
      <c r="M15">
        <f t="shared" si="5"/>
        <v>206.4</v>
      </c>
    </row>
    <row r="16" spans="1:13" ht="12.75">
      <c r="A16" t="s">
        <v>181</v>
      </c>
      <c r="B16">
        <v>10</v>
      </c>
      <c r="C16">
        <v>58</v>
      </c>
      <c r="D16">
        <v>290</v>
      </c>
      <c r="E16" s="17">
        <v>118.78</v>
      </c>
      <c r="F16" s="26">
        <f t="shared" si="0"/>
        <v>16820</v>
      </c>
      <c r="G16" s="29">
        <f t="shared" si="1"/>
        <v>33.64</v>
      </c>
      <c r="H16" s="17">
        <f t="shared" si="2"/>
        <v>3.5309155766944116</v>
      </c>
      <c r="I16" s="25">
        <f t="shared" si="3"/>
        <v>4.756242568370987</v>
      </c>
      <c r="J16">
        <v>1</v>
      </c>
      <c r="K16" s="29">
        <f t="shared" si="4"/>
        <v>33.64</v>
      </c>
      <c r="M16">
        <f t="shared" si="5"/>
        <v>118.78</v>
      </c>
    </row>
    <row r="17" spans="1:13" ht="12.75">
      <c r="A17" t="s">
        <v>180</v>
      </c>
      <c r="B17">
        <v>10</v>
      </c>
      <c r="C17">
        <v>59</v>
      </c>
      <c r="D17">
        <v>290</v>
      </c>
      <c r="E17" s="17">
        <v>128.95</v>
      </c>
      <c r="F17" s="26">
        <f t="shared" si="0"/>
        <v>17110</v>
      </c>
      <c r="G17" s="29">
        <f t="shared" si="1"/>
        <v>34.22</v>
      </c>
      <c r="H17" s="17">
        <f t="shared" si="2"/>
        <v>3.7682641729982462</v>
      </c>
      <c r="I17" s="25">
        <f t="shared" si="3"/>
        <v>4.67562828755114</v>
      </c>
      <c r="J17">
        <v>1</v>
      </c>
      <c r="K17" s="29">
        <f t="shared" si="4"/>
        <v>34.22</v>
      </c>
      <c r="M17">
        <f t="shared" si="5"/>
        <v>128.95</v>
      </c>
    </row>
    <row r="18" spans="5:13" ht="12.75">
      <c r="E18" s="18">
        <f>SUM(E7:E17)</f>
        <v>895.8800000000001</v>
      </c>
      <c r="G18" s="30">
        <f>SUM(G7:G17)</f>
        <v>326.56000000000006</v>
      </c>
      <c r="H18" s="18">
        <f>SUM(H7:H17)/23</f>
        <v>1.3032335519407152</v>
      </c>
      <c r="K18" s="30">
        <f>SUM(K7:K17)</f>
        <v>442.24</v>
      </c>
      <c r="L18" s="30">
        <f>L4-K18</f>
        <v>-22.24000000000001</v>
      </c>
      <c r="M18" s="14">
        <f>SUM(M7:M17)</f>
        <v>1229.88</v>
      </c>
    </row>
    <row r="19" ht="12.75">
      <c r="H19" s="17" t="s">
        <v>179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31"/>
  <sheetViews>
    <sheetView tabSelected="1" workbookViewId="0" topLeftCell="A1">
      <selection activeCell="G24" sqref="G24"/>
    </sheetView>
  </sheetViews>
  <sheetFormatPr defaultColWidth="9.140625" defaultRowHeight="12.75"/>
  <cols>
    <col min="1" max="1" width="21.7109375" style="0" customWidth="1"/>
    <col min="2" max="2" width="11.57421875" style="0" bestFit="1" customWidth="1"/>
    <col min="3" max="3" width="12.7109375" style="0" bestFit="1" customWidth="1"/>
    <col min="4" max="4" width="8.140625" style="0" bestFit="1" customWidth="1"/>
    <col min="5" max="5" width="8.140625" style="17" bestFit="1" customWidth="1"/>
    <col min="6" max="6" width="10.421875" style="26" bestFit="1" customWidth="1"/>
    <col min="7" max="7" width="10.8515625" style="29" bestFit="1" customWidth="1"/>
    <col min="8" max="8" width="12.00390625" style="17" bestFit="1" customWidth="1"/>
    <col min="9" max="9" width="13.421875" style="25" bestFit="1" customWidth="1"/>
    <col min="10" max="10" width="11.00390625" style="0" customWidth="1"/>
    <col min="11" max="11" width="9.140625" style="29" customWidth="1"/>
  </cols>
  <sheetData>
    <row r="1" ht="12.75">
      <c r="A1" t="s">
        <v>202</v>
      </c>
    </row>
    <row r="4" spans="1:13" s="14" customFormat="1" ht="12.75">
      <c r="A4" s="14" t="s">
        <v>7</v>
      </c>
      <c r="B4" s="14" t="s">
        <v>177</v>
      </c>
      <c r="C4" s="14" t="s">
        <v>176</v>
      </c>
      <c r="D4" s="14" t="s">
        <v>175</v>
      </c>
      <c r="E4" s="18" t="s">
        <v>174</v>
      </c>
      <c r="F4" s="28" t="s">
        <v>173</v>
      </c>
      <c r="G4" s="30" t="s">
        <v>201</v>
      </c>
      <c r="H4" s="18" t="s">
        <v>172</v>
      </c>
      <c r="I4" s="27" t="s">
        <v>171</v>
      </c>
      <c r="J4" s="14" t="s">
        <v>170</v>
      </c>
      <c r="K4" s="30" t="s">
        <v>200</v>
      </c>
      <c r="L4" s="31">
        <v>420</v>
      </c>
      <c r="M4" s="14" t="s">
        <v>170</v>
      </c>
    </row>
    <row r="5" spans="2:13" s="14" customFormat="1" ht="12.75">
      <c r="B5" s="14" t="s">
        <v>168</v>
      </c>
      <c r="D5" s="14" t="s">
        <v>167</v>
      </c>
      <c r="E5" s="18" t="s">
        <v>166</v>
      </c>
      <c r="F5" s="28" t="s">
        <v>165</v>
      </c>
      <c r="G5" s="30" t="s">
        <v>199</v>
      </c>
      <c r="H5" s="18" t="s">
        <v>164</v>
      </c>
      <c r="I5" s="27" t="s">
        <v>164</v>
      </c>
      <c r="K5" s="30" t="s">
        <v>198</v>
      </c>
      <c r="L5" s="14" t="s">
        <v>198</v>
      </c>
      <c r="M5" s="14" t="s">
        <v>163</v>
      </c>
    </row>
    <row r="6" spans="5:12" s="14" customFormat="1" ht="12.75">
      <c r="E6" s="18"/>
      <c r="F6" s="28"/>
      <c r="G6" s="30"/>
      <c r="H6" s="18"/>
      <c r="I6" s="27" t="s">
        <v>162</v>
      </c>
      <c r="K6" s="30"/>
      <c r="L6" s="14" t="s">
        <v>197</v>
      </c>
    </row>
    <row r="7" spans="1:13" ht="12.75">
      <c r="A7" t="s">
        <v>196</v>
      </c>
      <c r="B7">
        <v>10</v>
      </c>
      <c r="C7">
        <v>63</v>
      </c>
      <c r="D7">
        <v>260</v>
      </c>
      <c r="E7" s="17">
        <v>56.65</v>
      </c>
      <c r="F7" s="26">
        <f aca="true" t="shared" si="0" ref="F7:F29">C7*D7</f>
        <v>16380</v>
      </c>
      <c r="G7" s="29">
        <f aca="true" t="shared" si="1" ref="G7:G29">F7/500</f>
        <v>32.76</v>
      </c>
      <c r="H7" s="17">
        <f aca="true" t="shared" si="2" ref="H7:H29">E7/G7</f>
        <v>1.7292429792429793</v>
      </c>
      <c r="I7" s="25">
        <f aca="true" t="shared" si="3" ref="I7:I29">(B7*16)/G7</f>
        <v>4.884004884004884</v>
      </c>
      <c r="J7">
        <v>1</v>
      </c>
      <c r="K7" s="29">
        <f aca="true" t="shared" si="4" ref="K7:K29">J7*G7</f>
        <v>32.76</v>
      </c>
      <c r="M7">
        <f aca="true" t="shared" si="5" ref="M7:M29">E7*J7</f>
        <v>56.65</v>
      </c>
    </row>
    <row r="8" spans="1:13" ht="12.75">
      <c r="A8" t="s">
        <v>161</v>
      </c>
      <c r="B8">
        <v>10</v>
      </c>
      <c r="C8">
        <v>73</v>
      </c>
      <c r="D8">
        <v>230</v>
      </c>
      <c r="E8" s="17">
        <v>62.05</v>
      </c>
      <c r="F8" s="26">
        <f t="shared" si="0"/>
        <v>16790</v>
      </c>
      <c r="G8" s="29">
        <f t="shared" si="1"/>
        <v>33.58</v>
      </c>
      <c r="H8" s="17">
        <f t="shared" si="2"/>
        <v>1.8478260869565217</v>
      </c>
      <c r="I8" s="25">
        <f t="shared" si="3"/>
        <v>4.7647409172126265</v>
      </c>
      <c r="J8">
        <v>0</v>
      </c>
      <c r="K8" s="29">
        <f t="shared" si="4"/>
        <v>0</v>
      </c>
      <c r="M8">
        <f t="shared" si="5"/>
        <v>0</v>
      </c>
    </row>
    <row r="9" spans="1:13" ht="12.75">
      <c r="A9" t="s">
        <v>160</v>
      </c>
      <c r="B9">
        <v>10</v>
      </c>
      <c r="C9">
        <v>73</v>
      </c>
      <c r="D9">
        <v>210</v>
      </c>
      <c r="E9" s="17">
        <v>57.05</v>
      </c>
      <c r="F9" s="26">
        <f t="shared" si="0"/>
        <v>15330</v>
      </c>
      <c r="G9" s="29">
        <f t="shared" si="1"/>
        <v>30.66</v>
      </c>
      <c r="H9" s="17">
        <f t="shared" si="2"/>
        <v>1.8607305936073057</v>
      </c>
      <c r="I9" s="25">
        <f t="shared" si="3"/>
        <v>5.218525766470972</v>
      </c>
      <c r="K9" s="29">
        <f t="shared" si="4"/>
        <v>0</v>
      </c>
      <c r="M9">
        <f t="shared" si="5"/>
        <v>0</v>
      </c>
    </row>
    <row r="10" spans="1:13" ht="12.75">
      <c r="A10" t="s">
        <v>195</v>
      </c>
      <c r="B10">
        <v>10</v>
      </c>
      <c r="C10">
        <v>53</v>
      </c>
      <c r="D10">
        <v>300</v>
      </c>
      <c r="E10" s="17">
        <v>63.7</v>
      </c>
      <c r="F10" s="26">
        <f t="shared" si="0"/>
        <v>15900</v>
      </c>
      <c r="G10" s="29">
        <f t="shared" si="1"/>
        <v>31.8</v>
      </c>
      <c r="H10" s="17">
        <f t="shared" si="2"/>
        <v>2.00314465408805</v>
      </c>
      <c r="I10" s="25">
        <f t="shared" si="3"/>
        <v>5.031446540880503</v>
      </c>
      <c r="K10" s="29">
        <f t="shared" si="4"/>
        <v>0</v>
      </c>
      <c r="M10">
        <f t="shared" si="5"/>
        <v>0</v>
      </c>
    </row>
    <row r="11" spans="1:13" ht="12.75">
      <c r="A11" t="s">
        <v>194</v>
      </c>
      <c r="B11">
        <v>10</v>
      </c>
      <c r="C11">
        <v>58</v>
      </c>
      <c r="D11">
        <v>350</v>
      </c>
      <c r="E11" s="17">
        <v>81.5</v>
      </c>
      <c r="F11" s="26">
        <f t="shared" si="0"/>
        <v>20300</v>
      </c>
      <c r="G11" s="29">
        <f t="shared" si="1"/>
        <v>40.6</v>
      </c>
      <c r="H11" s="17">
        <f t="shared" si="2"/>
        <v>2.007389162561576</v>
      </c>
      <c r="I11" s="25">
        <f t="shared" si="3"/>
        <v>3.9408866995073892</v>
      </c>
      <c r="J11">
        <v>1</v>
      </c>
      <c r="K11" s="29">
        <f t="shared" si="4"/>
        <v>40.6</v>
      </c>
      <c r="M11">
        <f t="shared" si="5"/>
        <v>81.5</v>
      </c>
    </row>
    <row r="12" spans="1:13" ht="12.75">
      <c r="A12" t="s">
        <v>159</v>
      </c>
      <c r="B12">
        <v>5</v>
      </c>
      <c r="C12">
        <v>36</v>
      </c>
      <c r="D12">
        <v>230</v>
      </c>
      <c r="E12" s="17">
        <v>35.35</v>
      </c>
      <c r="F12" s="26">
        <f t="shared" si="0"/>
        <v>8280</v>
      </c>
      <c r="G12" s="29">
        <f t="shared" si="1"/>
        <v>16.56</v>
      </c>
      <c r="H12" s="17">
        <f t="shared" si="2"/>
        <v>2.1346618357487923</v>
      </c>
      <c r="I12" s="25">
        <f t="shared" si="3"/>
        <v>4.830917874396135</v>
      </c>
      <c r="K12" s="29">
        <f t="shared" si="4"/>
        <v>0</v>
      </c>
      <c r="M12">
        <f t="shared" si="5"/>
        <v>0</v>
      </c>
    </row>
    <row r="13" spans="1:13" ht="12.75">
      <c r="A13" t="s">
        <v>193</v>
      </c>
      <c r="B13">
        <v>5</v>
      </c>
      <c r="C13">
        <v>36</v>
      </c>
      <c r="D13">
        <v>230</v>
      </c>
      <c r="E13" s="17">
        <v>36</v>
      </c>
      <c r="F13" s="26">
        <f t="shared" si="0"/>
        <v>8280</v>
      </c>
      <c r="G13" s="29">
        <f t="shared" si="1"/>
        <v>16.56</v>
      </c>
      <c r="H13" s="17">
        <f t="shared" si="2"/>
        <v>2.173913043478261</v>
      </c>
      <c r="I13" s="25">
        <f t="shared" si="3"/>
        <v>4.830917874396135</v>
      </c>
      <c r="J13">
        <v>1</v>
      </c>
      <c r="K13" s="29">
        <f t="shared" si="4"/>
        <v>16.56</v>
      </c>
      <c r="M13">
        <f t="shared" si="5"/>
        <v>36</v>
      </c>
    </row>
    <row r="14" spans="1:13" ht="12.75">
      <c r="A14" t="s">
        <v>158</v>
      </c>
      <c r="B14">
        <v>10</v>
      </c>
      <c r="C14">
        <v>356</v>
      </c>
      <c r="D14">
        <v>50</v>
      </c>
      <c r="E14" s="17">
        <v>79.5</v>
      </c>
      <c r="F14" s="26">
        <f t="shared" si="0"/>
        <v>17800</v>
      </c>
      <c r="G14" s="29">
        <f t="shared" si="1"/>
        <v>35.6</v>
      </c>
      <c r="H14" s="17">
        <f t="shared" si="2"/>
        <v>2.2331460674157304</v>
      </c>
      <c r="I14" s="25">
        <f t="shared" si="3"/>
        <v>4.4943820224719095</v>
      </c>
      <c r="K14" s="29">
        <f t="shared" si="4"/>
        <v>0</v>
      </c>
      <c r="M14">
        <f t="shared" si="5"/>
        <v>0</v>
      </c>
    </row>
    <row r="15" spans="1:13" ht="12.75">
      <c r="A15" t="s">
        <v>157</v>
      </c>
      <c r="B15">
        <v>5</v>
      </c>
      <c r="C15">
        <v>36</v>
      </c>
      <c r="D15">
        <v>230</v>
      </c>
      <c r="E15" s="17">
        <v>38.4</v>
      </c>
      <c r="F15" s="26">
        <f t="shared" si="0"/>
        <v>8280</v>
      </c>
      <c r="G15" s="29">
        <f t="shared" si="1"/>
        <v>16.56</v>
      </c>
      <c r="H15" s="17">
        <f t="shared" si="2"/>
        <v>2.318840579710145</v>
      </c>
      <c r="I15" s="25">
        <f t="shared" si="3"/>
        <v>4.830917874396135</v>
      </c>
      <c r="K15" s="29">
        <f t="shared" si="4"/>
        <v>0</v>
      </c>
      <c r="M15">
        <f t="shared" si="5"/>
        <v>0</v>
      </c>
    </row>
    <row r="16" spans="1:13" ht="12.75">
      <c r="A16" t="s">
        <v>192</v>
      </c>
      <c r="B16">
        <v>10</v>
      </c>
      <c r="C16">
        <v>63</v>
      </c>
      <c r="D16">
        <v>290</v>
      </c>
      <c r="E16" s="17">
        <v>95.95</v>
      </c>
      <c r="F16" s="26">
        <f t="shared" si="0"/>
        <v>18270</v>
      </c>
      <c r="G16" s="29">
        <f t="shared" si="1"/>
        <v>36.54</v>
      </c>
      <c r="H16" s="17">
        <f t="shared" si="2"/>
        <v>2.6258894362342637</v>
      </c>
      <c r="I16" s="25">
        <f t="shared" si="3"/>
        <v>4.378762999452655</v>
      </c>
      <c r="J16">
        <v>1</v>
      </c>
      <c r="K16" s="29">
        <f t="shared" si="4"/>
        <v>36.54</v>
      </c>
      <c r="M16">
        <f t="shared" si="5"/>
        <v>95.95</v>
      </c>
    </row>
    <row r="17" spans="1:13" ht="12.75">
      <c r="A17" t="s">
        <v>191</v>
      </c>
      <c r="B17">
        <v>5</v>
      </c>
      <c r="C17">
        <v>36</v>
      </c>
      <c r="D17">
        <v>230</v>
      </c>
      <c r="E17" s="17">
        <v>44.05</v>
      </c>
      <c r="F17" s="26">
        <f t="shared" si="0"/>
        <v>8280</v>
      </c>
      <c r="G17" s="29">
        <f t="shared" si="1"/>
        <v>16.56</v>
      </c>
      <c r="H17" s="17">
        <f t="shared" si="2"/>
        <v>2.660024154589372</v>
      </c>
      <c r="I17" s="25">
        <f t="shared" si="3"/>
        <v>4.830917874396135</v>
      </c>
      <c r="J17">
        <v>1</v>
      </c>
      <c r="K17" s="29">
        <f t="shared" si="4"/>
        <v>16.56</v>
      </c>
      <c r="M17">
        <f t="shared" si="5"/>
        <v>44.05</v>
      </c>
    </row>
    <row r="18" spans="1:13" ht="12.75">
      <c r="A18" t="s">
        <v>190</v>
      </c>
      <c r="B18">
        <v>5</v>
      </c>
      <c r="C18">
        <v>32</v>
      </c>
      <c r="D18">
        <v>260</v>
      </c>
      <c r="E18" s="17">
        <v>45.85</v>
      </c>
      <c r="F18" s="26">
        <f t="shared" si="0"/>
        <v>8320</v>
      </c>
      <c r="G18" s="29">
        <f t="shared" si="1"/>
        <v>16.64</v>
      </c>
      <c r="H18" s="17">
        <f t="shared" si="2"/>
        <v>2.7554086538461537</v>
      </c>
      <c r="I18" s="25">
        <f t="shared" si="3"/>
        <v>4.8076923076923075</v>
      </c>
      <c r="J18">
        <v>2</v>
      </c>
      <c r="K18" s="29">
        <f t="shared" si="4"/>
        <v>33.28</v>
      </c>
      <c r="M18">
        <f t="shared" si="5"/>
        <v>91.7</v>
      </c>
    </row>
    <row r="19" spans="1:13" ht="12.75">
      <c r="A19" t="s">
        <v>189</v>
      </c>
      <c r="B19">
        <v>10</v>
      </c>
      <c r="C19">
        <v>60</v>
      </c>
      <c r="D19">
        <v>270</v>
      </c>
      <c r="E19" s="17">
        <v>90.55</v>
      </c>
      <c r="F19" s="26">
        <f t="shared" si="0"/>
        <v>16200</v>
      </c>
      <c r="G19" s="29">
        <f t="shared" si="1"/>
        <v>32.4</v>
      </c>
      <c r="H19" s="17">
        <f t="shared" si="2"/>
        <v>2.794753086419753</v>
      </c>
      <c r="I19" s="25">
        <f t="shared" si="3"/>
        <v>4.938271604938272</v>
      </c>
      <c r="J19">
        <v>2</v>
      </c>
      <c r="K19" s="29">
        <f t="shared" si="4"/>
        <v>64.8</v>
      </c>
      <c r="M19">
        <f t="shared" si="5"/>
        <v>181.1</v>
      </c>
    </row>
    <row r="20" spans="1:13" ht="12.75">
      <c r="A20" t="s">
        <v>188</v>
      </c>
      <c r="B20">
        <v>10</v>
      </c>
      <c r="C20">
        <v>59</v>
      </c>
      <c r="D20">
        <v>280</v>
      </c>
      <c r="E20" s="17">
        <v>94.4</v>
      </c>
      <c r="F20" s="26">
        <f t="shared" si="0"/>
        <v>16520</v>
      </c>
      <c r="G20" s="29">
        <f t="shared" si="1"/>
        <v>33.04</v>
      </c>
      <c r="H20" s="17">
        <f t="shared" si="2"/>
        <v>2.857142857142857</v>
      </c>
      <c r="I20" s="25">
        <f t="shared" si="3"/>
        <v>4.842615012106537</v>
      </c>
      <c r="J20">
        <v>2</v>
      </c>
      <c r="K20" s="29">
        <f t="shared" si="4"/>
        <v>66.08</v>
      </c>
      <c r="M20">
        <f t="shared" si="5"/>
        <v>188.8</v>
      </c>
    </row>
    <row r="21" spans="1:13" ht="12.75">
      <c r="A21" t="s">
        <v>187</v>
      </c>
      <c r="B21">
        <v>10</v>
      </c>
      <c r="C21">
        <v>55</v>
      </c>
      <c r="D21">
        <v>310</v>
      </c>
      <c r="E21" s="17">
        <v>100.5</v>
      </c>
      <c r="F21" s="26">
        <f t="shared" si="0"/>
        <v>17050</v>
      </c>
      <c r="G21" s="29">
        <f t="shared" si="1"/>
        <v>34.1</v>
      </c>
      <c r="H21" s="17">
        <f t="shared" si="2"/>
        <v>2.9472140762463344</v>
      </c>
      <c r="I21" s="25">
        <f t="shared" si="3"/>
        <v>4.6920821114369495</v>
      </c>
      <c r="K21" s="29">
        <f t="shared" si="4"/>
        <v>0</v>
      </c>
      <c r="M21">
        <f t="shared" si="5"/>
        <v>0</v>
      </c>
    </row>
    <row r="22" spans="1:13" ht="12.75">
      <c r="A22" t="s">
        <v>186</v>
      </c>
      <c r="B22">
        <v>10</v>
      </c>
      <c r="C22">
        <v>63</v>
      </c>
      <c r="D22">
        <v>280</v>
      </c>
      <c r="E22" s="17">
        <v>106</v>
      </c>
      <c r="F22" s="26">
        <f t="shared" si="0"/>
        <v>17640</v>
      </c>
      <c r="G22" s="29">
        <f t="shared" si="1"/>
        <v>35.28</v>
      </c>
      <c r="H22" s="17">
        <f t="shared" si="2"/>
        <v>3.00453514739229</v>
      </c>
      <c r="I22" s="25">
        <f t="shared" si="3"/>
        <v>4.535147392290249</v>
      </c>
      <c r="K22" s="29">
        <f t="shared" si="4"/>
        <v>0</v>
      </c>
      <c r="M22">
        <f t="shared" si="5"/>
        <v>0</v>
      </c>
    </row>
    <row r="23" spans="1:13" ht="12.75">
      <c r="A23" t="s">
        <v>185</v>
      </c>
      <c r="B23">
        <v>10</v>
      </c>
      <c r="C23">
        <v>59</v>
      </c>
      <c r="D23">
        <v>290</v>
      </c>
      <c r="E23" s="17">
        <v>104.75</v>
      </c>
      <c r="F23" s="26">
        <f t="shared" si="0"/>
        <v>17110</v>
      </c>
      <c r="G23" s="29">
        <f t="shared" si="1"/>
        <v>34.22</v>
      </c>
      <c r="H23" s="17">
        <f t="shared" si="2"/>
        <v>3.061075394506137</v>
      </c>
      <c r="I23" s="25">
        <f t="shared" si="3"/>
        <v>4.67562828755114</v>
      </c>
      <c r="K23" s="29">
        <f t="shared" si="4"/>
        <v>0</v>
      </c>
      <c r="M23">
        <f t="shared" si="5"/>
        <v>0</v>
      </c>
    </row>
    <row r="24" spans="1:13" ht="12.75">
      <c r="A24" t="s">
        <v>184</v>
      </c>
      <c r="B24">
        <v>10</v>
      </c>
      <c r="C24">
        <v>48</v>
      </c>
      <c r="D24">
        <v>350</v>
      </c>
      <c r="E24" s="17">
        <v>103.2</v>
      </c>
      <c r="F24" s="26">
        <f t="shared" si="0"/>
        <v>16800</v>
      </c>
      <c r="G24" s="29">
        <f t="shared" si="1"/>
        <v>33.6</v>
      </c>
      <c r="H24" s="17">
        <f t="shared" si="2"/>
        <v>3.071428571428571</v>
      </c>
      <c r="I24" s="25">
        <f t="shared" si="3"/>
        <v>4.761904761904762</v>
      </c>
      <c r="J24">
        <v>2</v>
      </c>
      <c r="K24" s="29">
        <f t="shared" si="4"/>
        <v>67.2</v>
      </c>
      <c r="M24">
        <f t="shared" si="5"/>
        <v>206.4</v>
      </c>
    </row>
    <row r="25" spans="1:13" ht="12.75">
      <c r="A25" t="s">
        <v>183</v>
      </c>
      <c r="B25">
        <v>10</v>
      </c>
      <c r="C25">
        <v>80</v>
      </c>
      <c r="D25">
        <v>200</v>
      </c>
      <c r="E25" s="17">
        <v>108.85</v>
      </c>
      <c r="F25" s="26">
        <f t="shared" si="0"/>
        <v>16000</v>
      </c>
      <c r="G25" s="29">
        <f t="shared" si="1"/>
        <v>32</v>
      </c>
      <c r="H25" s="17">
        <f t="shared" si="2"/>
        <v>3.4015625</v>
      </c>
      <c r="I25" s="25">
        <f t="shared" si="3"/>
        <v>5</v>
      </c>
      <c r="K25" s="29">
        <f t="shared" si="4"/>
        <v>0</v>
      </c>
      <c r="M25">
        <f t="shared" si="5"/>
        <v>0</v>
      </c>
    </row>
    <row r="26" spans="1:13" ht="12.75">
      <c r="A26" t="s">
        <v>182</v>
      </c>
      <c r="B26">
        <v>10</v>
      </c>
      <c r="C26">
        <v>82</v>
      </c>
      <c r="D26">
        <v>200</v>
      </c>
      <c r="E26" s="17">
        <v>111.75</v>
      </c>
      <c r="F26" s="26">
        <f t="shared" si="0"/>
        <v>16400</v>
      </c>
      <c r="G26" s="29">
        <f t="shared" si="1"/>
        <v>32.8</v>
      </c>
      <c r="H26" s="17">
        <f t="shared" si="2"/>
        <v>3.4070121951219514</v>
      </c>
      <c r="I26" s="25">
        <f t="shared" si="3"/>
        <v>4.878048780487806</v>
      </c>
      <c r="K26" s="29">
        <f t="shared" si="4"/>
        <v>0</v>
      </c>
      <c r="M26">
        <f t="shared" si="5"/>
        <v>0</v>
      </c>
    </row>
    <row r="27" spans="1:13" ht="12.75">
      <c r="A27" t="s">
        <v>181</v>
      </c>
      <c r="B27">
        <v>10</v>
      </c>
      <c r="C27">
        <v>58</v>
      </c>
      <c r="D27">
        <v>290</v>
      </c>
      <c r="E27" s="17">
        <v>118.78</v>
      </c>
      <c r="F27" s="26">
        <f t="shared" si="0"/>
        <v>16820</v>
      </c>
      <c r="G27" s="29">
        <f t="shared" si="1"/>
        <v>33.64</v>
      </c>
      <c r="H27" s="17">
        <f t="shared" si="2"/>
        <v>3.5309155766944116</v>
      </c>
      <c r="I27" s="25">
        <f t="shared" si="3"/>
        <v>4.756242568370987</v>
      </c>
      <c r="J27">
        <v>1</v>
      </c>
      <c r="K27" s="29">
        <f t="shared" si="4"/>
        <v>33.64</v>
      </c>
      <c r="M27">
        <f t="shared" si="5"/>
        <v>118.78</v>
      </c>
    </row>
    <row r="28" spans="1:13" ht="12.75">
      <c r="A28" t="s">
        <v>154</v>
      </c>
      <c r="B28">
        <v>5</v>
      </c>
      <c r="C28">
        <v>42</v>
      </c>
      <c r="D28">
        <v>190</v>
      </c>
      <c r="E28" s="17">
        <v>58.7</v>
      </c>
      <c r="F28" s="26">
        <f t="shared" si="0"/>
        <v>7980</v>
      </c>
      <c r="G28" s="29">
        <f t="shared" si="1"/>
        <v>15.96</v>
      </c>
      <c r="H28" s="17">
        <f t="shared" si="2"/>
        <v>3.6779448621553885</v>
      </c>
      <c r="I28" s="25">
        <f t="shared" si="3"/>
        <v>5.012531328320802</v>
      </c>
      <c r="J28">
        <v>0</v>
      </c>
      <c r="K28" s="29">
        <f t="shared" si="4"/>
        <v>0</v>
      </c>
      <c r="M28">
        <f t="shared" si="5"/>
        <v>0</v>
      </c>
    </row>
    <row r="29" spans="1:13" ht="12.75">
      <c r="A29" t="s">
        <v>180</v>
      </c>
      <c r="B29">
        <v>10</v>
      </c>
      <c r="C29">
        <v>59</v>
      </c>
      <c r="D29">
        <v>290</v>
      </c>
      <c r="E29" s="17">
        <v>128.95</v>
      </c>
      <c r="F29" s="26">
        <f t="shared" si="0"/>
        <v>17110</v>
      </c>
      <c r="G29" s="29">
        <f t="shared" si="1"/>
        <v>34.22</v>
      </c>
      <c r="H29" s="17">
        <f t="shared" si="2"/>
        <v>3.7682641729982462</v>
      </c>
      <c r="I29" s="25">
        <f t="shared" si="3"/>
        <v>4.67562828755114</v>
      </c>
      <c r="J29">
        <v>1</v>
      </c>
      <c r="K29" s="29">
        <f t="shared" si="4"/>
        <v>34.22</v>
      </c>
      <c r="M29">
        <f t="shared" si="5"/>
        <v>128.95</v>
      </c>
    </row>
    <row r="30" spans="5:13" ht="12.75">
      <c r="E30" s="18">
        <f>SUM(E7:E29)</f>
        <v>1822.48</v>
      </c>
      <c r="G30" s="30">
        <f>SUM(G7:G29)</f>
        <v>675.6800000000001</v>
      </c>
      <c r="H30" s="18">
        <f>SUM(H7:H29)/23</f>
        <v>2.690089812503699</v>
      </c>
      <c r="K30" s="30">
        <f>SUM(K7:K29)</f>
        <v>442.24</v>
      </c>
      <c r="L30" s="30">
        <f>L4-K30</f>
        <v>-22.24000000000001</v>
      </c>
      <c r="M30" s="14">
        <f>SUM(M7:M29)</f>
        <v>1229.88</v>
      </c>
    </row>
    <row r="31" ht="12.75">
      <c r="H31" s="17" t="s">
        <v>179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Dylan Kuhn</cp:lastModifiedBy>
  <cp:lastPrinted>2004-01-05T03:23:50Z</cp:lastPrinted>
  <dcterms:created xsi:type="dcterms:W3CDTF">2003-12-23T02:11:57Z</dcterms:created>
  <dcterms:modified xsi:type="dcterms:W3CDTF">2004-04-16T04:54:45Z</dcterms:modified>
  <cp:category/>
  <cp:version/>
  <cp:contentType/>
  <cp:contentStatus/>
</cp:coreProperties>
</file>